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70.21\Aud_Oapla\RESPUESTA PUNTO 18\Plan de Accion 2019 y Seguimiento al Plan\"/>
    </mc:Choice>
  </mc:AlternateContent>
  <bookViews>
    <workbookView xWindow="0" yWindow="0" windowWidth="28800" windowHeight="11730"/>
  </bookViews>
  <sheets>
    <sheet name="P ACCIÓN 2 TRIMESTRE 2019" sheetId="1" r:id="rId1"/>
    <sheet name="Hoja3" sheetId="2" r:id="rId2"/>
    <sheet name="Hoja2" sheetId="3" r:id="rId3"/>
  </sheets>
  <definedNames>
    <definedName name="_xlnm._FilterDatabase" localSheetId="0" hidden="1">'P ACCIÓN 2 TRIMESTRE 2019'!$A$6:$Z$79</definedName>
  </definedNames>
  <calcPr calcId="162913"/>
  <pivotCaches>
    <pivotCache cacheId="3" r:id="rId4"/>
  </pivotCaches>
  <extLst>
    <ext uri="GoogleSheetsCustomDataVersion1">
      <go:sheetsCustomData xmlns:go="http://customooxmlschemas.google.com/" r:id="rId8" roundtripDataSignature="AMtx7mgvhe47dAhUkNwnhXlGJVCl9qxBZw=="/>
    </ext>
  </extLst>
</workbook>
</file>

<file path=xl/calcChain.xml><?xml version="1.0" encoding="utf-8"?>
<calcChain xmlns="http://schemas.openxmlformats.org/spreadsheetml/2006/main">
  <c r="W78" i="1" l="1"/>
  <c r="V78" i="1"/>
  <c r="X78" i="1" s="1"/>
  <c r="T78" i="1"/>
  <c r="R78" i="1"/>
  <c r="X77" i="1"/>
  <c r="W77" i="1"/>
  <c r="R77" i="1"/>
  <c r="W76" i="1"/>
  <c r="V76" i="1"/>
  <c r="X76" i="1" s="1"/>
  <c r="T76" i="1"/>
  <c r="R76" i="1"/>
  <c r="X75" i="1"/>
  <c r="W75" i="1"/>
  <c r="W74" i="1"/>
  <c r="V74" i="1"/>
  <c r="X74" i="1" s="1"/>
  <c r="T74" i="1"/>
  <c r="R74" i="1"/>
  <c r="X73" i="1"/>
  <c r="W73" i="1"/>
  <c r="W72" i="1"/>
  <c r="V72" i="1"/>
  <c r="X72" i="1" s="1"/>
  <c r="W71" i="1"/>
  <c r="V71" i="1"/>
  <c r="X71" i="1" s="1"/>
  <c r="X70" i="1"/>
  <c r="W70" i="1"/>
  <c r="V70" i="1"/>
  <c r="T70" i="1"/>
  <c r="X69" i="1"/>
  <c r="W69" i="1"/>
  <c r="X68" i="1"/>
  <c r="W68" i="1"/>
  <c r="T68" i="1"/>
  <c r="X67" i="1"/>
  <c r="W67" i="1"/>
  <c r="W66" i="1"/>
  <c r="V66" i="1"/>
  <c r="X66" i="1" s="1"/>
  <c r="T66" i="1"/>
  <c r="R66" i="1"/>
  <c r="X65" i="1"/>
  <c r="W65" i="1"/>
  <c r="W64" i="1"/>
  <c r="V64" i="1"/>
  <c r="X64" i="1" s="1"/>
  <c r="T64" i="1"/>
  <c r="R64" i="1"/>
  <c r="W63" i="1"/>
  <c r="V63" i="1"/>
  <c r="X63" i="1" s="1"/>
  <c r="T63" i="1"/>
  <c r="W62" i="1"/>
  <c r="T62" i="1"/>
  <c r="X62" i="1" s="1"/>
  <c r="R62" i="1"/>
  <c r="X61" i="1"/>
  <c r="W61" i="1"/>
  <c r="X60" i="1"/>
  <c r="W60" i="1"/>
  <c r="V60" i="1"/>
  <c r="T60" i="1"/>
  <c r="R60" i="1"/>
  <c r="X59" i="1"/>
  <c r="W59" i="1"/>
  <c r="R59" i="1"/>
  <c r="X58" i="1"/>
  <c r="W58" i="1"/>
  <c r="V58" i="1"/>
  <c r="T58" i="1"/>
  <c r="R58" i="1"/>
  <c r="W57" i="1"/>
  <c r="V57" i="1"/>
  <c r="T57" i="1"/>
  <c r="X57" i="1" s="1"/>
  <c r="R57" i="1"/>
  <c r="W56" i="1"/>
  <c r="V56" i="1"/>
  <c r="X56" i="1" s="1"/>
  <c r="T56" i="1"/>
  <c r="R56" i="1"/>
  <c r="X55" i="1"/>
  <c r="W55" i="1"/>
  <c r="V55" i="1"/>
  <c r="T55" i="1"/>
  <c r="R55" i="1"/>
  <c r="W54" i="1"/>
  <c r="V54" i="1"/>
  <c r="X54" i="1" s="1"/>
  <c r="T54" i="1"/>
  <c r="R54" i="1"/>
  <c r="X53" i="1"/>
  <c r="W53" i="1"/>
  <c r="W52" i="1"/>
  <c r="V52" i="1"/>
  <c r="X52" i="1" s="1"/>
  <c r="T52" i="1"/>
  <c r="R52" i="1"/>
  <c r="X51" i="1"/>
  <c r="W51" i="1"/>
  <c r="V51" i="1"/>
  <c r="W50" i="1"/>
  <c r="T50" i="1"/>
  <c r="X50" i="1" s="1"/>
  <c r="R50" i="1"/>
  <c r="X49" i="1"/>
  <c r="W49" i="1"/>
  <c r="X48" i="1"/>
  <c r="W48" i="1"/>
  <c r="X47" i="1"/>
  <c r="W47" i="1"/>
  <c r="W46" i="1"/>
  <c r="V46" i="1"/>
  <c r="X46" i="1" s="1"/>
  <c r="T46" i="1"/>
  <c r="R46" i="1"/>
  <c r="W45" i="1"/>
  <c r="V45" i="1"/>
  <c r="X45" i="1" s="1"/>
  <c r="T45" i="1"/>
  <c r="W44" i="1"/>
  <c r="T44" i="1"/>
  <c r="X44" i="1" s="1"/>
  <c r="R44" i="1"/>
  <c r="X43" i="1"/>
  <c r="W43" i="1"/>
  <c r="W42" i="1"/>
  <c r="V42" i="1"/>
  <c r="X42" i="1" s="1"/>
  <c r="T42" i="1"/>
  <c r="R42" i="1"/>
  <c r="X41" i="1"/>
  <c r="W41" i="1"/>
  <c r="W40" i="1"/>
  <c r="R40" i="1"/>
  <c r="X40" i="1" s="1"/>
  <c r="W39" i="1"/>
  <c r="R39" i="1"/>
  <c r="X39" i="1" s="1"/>
  <c r="W38" i="1"/>
  <c r="V38" i="1"/>
  <c r="X38" i="1" s="1"/>
  <c r="T38" i="1"/>
  <c r="R38" i="1"/>
  <c r="X37" i="1"/>
  <c r="W37" i="1"/>
  <c r="X36" i="1"/>
  <c r="W36" i="1"/>
  <c r="V36" i="1"/>
  <c r="R36" i="1"/>
  <c r="X35" i="1"/>
  <c r="W35" i="1"/>
  <c r="W34" i="1"/>
  <c r="V34" i="1"/>
  <c r="X34" i="1" s="1"/>
  <c r="W33" i="1"/>
  <c r="V33" i="1"/>
  <c r="X33" i="1" s="1"/>
  <c r="R33" i="1"/>
  <c r="W32" i="1"/>
  <c r="V32" i="1"/>
  <c r="X32" i="1" s="1"/>
  <c r="X31" i="1"/>
  <c r="W31" i="1"/>
  <c r="T31" i="1"/>
  <c r="X30" i="1"/>
  <c r="W30" i="1"/>
  <c r="W29" i="1"/>
  <c r="V29" i="1"/>
  <c r="X29" i="1" s="1"/>
  <c r="T29" i="1"/>
  <c r="R29" i="1"/>
  <c r="W28" i="1"/>
  <c r="R28" i="1"/>
  <c r="X28" i="1" s="1"/>
  <c r="W27" i="1"/>
  <c r="R27" i="1"/>
  <c r="X27" i="1" s="1"/>
  <c r="X26" i="1"/>
  <c r="W26" i="1"/>
  <c r="V26" i="1"/>
  <c r="T26" i="1"/>
  <c r="R26" i="1"/>
  <c r="W25" i="1"/>
  <c r="R25" i="1"/>
  <c r="X25" i="1" s="1"/>
  <c r="X24" i="1"/>
  <c r="W24" i="1"/>
  <c r="R24" i="1"/>
  <c r="X23" i="1"/>
  <c r="W23" i="1"/>
  <c r="W22" i="1"/>
  <c r="V22" i="1"/>
  <c r="X22" i="1" s="1"/>
  <c r="R22" i="1"/>
  <c r="W21" i="1"/>
  <c r="R21" i="1"/>
  <c r="X21" i="1" s="1"/>
  <c r="X20" i="1"/>
  <c r="W20" i="1"/>
  <c r="T20" i="1"/>
  <c r="X19" i="1"/>
  <c r="W19" i="1"/>
  <c r="V19" i="1"/>
  <c r="W18" i="1"/>
  <c r="V18" i="1"/>
  <c r="X18" i="1" s="1"/>
  <c r="W17" i="1"/>
  <c r="V17" i="1"/>
  <c r="X17" i="1" s="1"/>
  <c r="T17" i="1"/>
  <c r="X16" i="1"/>
  <c r="W16" i="1"/>
  <c r="W15" i="1"/>
  <c r="V15" i="1"/>
  <c r="X15" i="1" s="1"/>
  <c r="T15" i="1"/>
  <c r="X14" i="1"/>
  <c r="W14" i="1"/>
  <c r="V14" i="1"/>
  <c r="R14" i="1"/>
  <c r="W13" i="1"/>
  <c r="T13" i="1"/>
  <c r="X13" i="1" s="1"/>
  <c r="X12" i="1"/>
  <c r="W12" i="1"/>
  <c r="X11" i="1"/>
  <c r="W11" i="1"/>
  <c r="W10" i="1"/>
  <c r="V10" i="1"/>
  <c r="X10" i="1" s="1"/>
  <c r="W9" i="1"/>
  <c r="V9" i="1"/>
  <c r="X9" i="1" s="1"/>
  <c r="T9" i="1"/>
  <c r="W8" i="1"/>
  <c r="T8" i="1"/>
  <c r="X8" i="1" s="1"/>
  <c r="X7" i="1"/>
  <c r="W7" i="1"/>
  <c r="C7" i="2"/>
  <c r="C6" i="2"/>
  <c r="C5" i="2"/>
</calcChain>
</file>

<file path=xl/comments1.xml><?xml version="1.0" encoding="utf-8"?>
<comments xmlns="http://schemas.openxmlformats.org/spreadsheetml/2006/main">
  <authors>
    <author/>
  </authors>
  <commentList>
    <comment ref="P36" authorId="0" shapeId="0">
      <text>
        <r>
          <rPr>
            <sz val="11"/>
            <color rgb="FF000000"/>
            <rFont val="Calibri"/>
          </rPr>
          <t>======
ID#AAAADI0kOw4
felipe    (2019-07-12 14:09:28)
Felipe Cadena: Revisar la posible incongruencia de la lógica secuencial de estos dos soportes, pues en el reporte trimestral con corte a marzo se presenta que los procesos de contratación están publicados en el SECOP pero los memorandos de radicación a la DIGECO  no están radicados. Vale la pena mencionar que esto es inherente a la prestación del  servicio de alimentación que lo garantiza durante la vigencia .</t>
        </r>
      </text>
    </comment>
    <comment ref="M59" authorId="0" shapeId="0">
      <text>
        <r>
          <rPr>
            <sz val="11"/>
            <color rgb="FF000000"/>
            <rFont val="Calibri"/>
          </rPr>
          <t>======
ID#AAAADI0kOw0
felipe    (2019-07-12 14:09:28)
Felipe Cadena: El preciso el ajuste, al parecer es un error de copy - paste.</t>
        </r>
      </text>
    </comment>
  </commentList>
  <extLst>
    <ext xmlns:r="http://schemas.openxmlformats.org/officeDocument/2006/relationships" uri="GoogleSheetsCustomDataVersion1">
      <go:sheetsCustomData xmlns:go="http://customooxmlschemas.google.com/" r:id="rId1" roundtripDataSignature="AMtx7miYDVKR1QWiD/Ky4cMU6qdrIi3k/g=="/>
    </ext>
  </extLst>
</comments>
</file>

<file path=xl/sharedStrings.xml><?xml version="1.0" encoding="utf-8"?>
<sst xmlns="http://schemas.openxmlformats.org/spreadsheetml/2006/main" count="1570" uniqueCount="431">
  <si>
    <t>PLAN DE ACCIÓN  2019</t>
  </si>
  <si>
    <t>1. VIGENCIA</t>
  </si>
  <si>
    <t>2. ETAPA:</t>
  </si>
  <si>
    <t>PRIMERA ACTUALIZACIÓN  JUNIO 28 DE 2019</t>
  </si>
  <si>
    <t>3. PERÍODO SEGUIMIENTO: CUARTO TRIMESTRE 2019</t>
  </si>
  <si>
    <t>4. DIMENSIONES OPERATVAS DEL MIPG</t>
  </si>
  <si>
    <t>5 POLÍTICA DE GESTIÓN Y DESEMPEÑO INSTITUCIONAL</t>
  </si>
  <si>
    <t>6. OBJETIVO ESTRATEGICO</t>
  </si>
  <si>
    <t>7. ESTRATEGIA</t>
  </si>
  <si>
    <t>8. META CUATRIENIO</t>
  </si>
  <si>
    <t>9. ACTIVIDAD</t>
  </si>
  <si>
    <t xml:space="preserve">10. TIEMPO PROGRAMADO </t>
  </si>
  <si>
    <t>11. PROCESO</t>
  </si>
  <si>
    <t>12. INDICADOR</t>
  </si>
  <si>
    <t xml:space="preserve">13. AUTOEVALUACIÓN </t>
  </si>
  <si>
    <t>15.  SEGUIMIENTO OAPLA</t>
  </si>
  <si>
    <t>FECHA INICIAL</t>
  </si>
  <si>
    <t>FECHA 
FINAL</t>
  </si>
  <si>
    <t>NOMBRE</t>
  </si>
  <si>
    <t>DEPENDENCIA</t>
  </si>
  <si>
    <t>RESPONSABLE</t>
  </si>
  <si>
    <t>DESCRIPCIÓN</t>
  </si>
  <si>
    <t>RESULTADO ESPERADO</t>
  </si>
  <si>
    <t>PRIMER TRIMESTRE</t>
  </si>
  <si>
    <t>SEGUNDO TRIMESTRE</t>
  </si>
  <si>
    <t>TERCER TRIMESTRE</t>
  </si>
  <si>
    <t>CUARTO TRIMESTRE</t>
  </si>
  <si>
    <t>% ACUMULADO</t>
  </si>
  <si>
    <t>14. AMPLIACIÓN DE LA AUTOEVALUACIÓN</t>
  </si>
  <si>
    <t>Validación</t>
  </si>
  <si>
    <t>PR</t>
  </si>
  <si>
    <t>EJ</t>
  </si>
  <si>
    <t xml:space="preserve">2.       Direccionamiento estratégico </t>
  </si>
  <si>
    <t>No aplica para el período</t>
  </si>
  <si>
    <t>1. Planeación Institucional</t>
  </si>
  <si>
    <t>1. Ampliar la infraestructura física penitenciaria y carcelaria con un enfoque humano, sostenible y orientado a la resocialización de la población privada de la libertad</t>
  </si>
  <si>
    <t>1.1 Construir cupos en infraestructura modular atendiendo requisitos y condiciones de calidad</t>
  </si>
  <si>
    <t>4.800 cupos en infraestructura modular con avance de proyecto del 100%</t>
  </si>
  <si>
    <t xml:space="preserve">1. Realizar un inventario de los requerimientos de equipamiento modular </t>
  </si>
  <si>
    <t>5.     Gestión de la Infraestructura</t>
  </si>
  <si>
    <t>7.     Dirección de Infraestructura</t>
  </si>
  <si>
    <t>Subdirector de Seguimiento a la Infraestructura</t>
  </si>
  <si>
    <t>Un Inventario de establecimientos priorizados para asignación de cupos modulares</t>
  </si>
  <si>
    <t>Documento que contendrá los establecimientos priorizados</t>
  </si>
  <si>
    <r>
      <rPr>
        <u/>
        <sz val="11"/>
        <rFont val="Arial Narrow"/>
      </rPr>
      <t>1er Trimestre:</t>
    </r>
    <r>
      <rPr>
        <sz val="11"/>
        <rFont val="Arial Narrow"/>
      </rPr>
      <t xml:space="preserve"> El documento que contiene los establecimientos priorizados y la solicitud de recursos es la actualización al proyecto de Inversión aprobada en abril de 2019, se encuentra ubicado en el aplicativo SUIFP.</t>
    </r>
  </si>
  <si>
    <r>
      <rPr>
        <u/>
        <sz val="11"/>
        <rFont val="Arial Narrow"/>
      </rPr>
      <t>1er Trimestre:</t>
    </r>
    <r>
      <rPr>
        <sz val="11"/>
        <rFont val="Arial Narrow"/>
      </rPr>
      <t xml:space="preserve"> Anexan documento ERON CON CAPACIDAD DE AMPLIACIÓN MODULAR </t>
    </r>
  </si>
  <si>
    <t>2. Solicitar a DNP y MinHacienda vigencias futuras para cubrir los arrendamientos de los sistemas modulares</t>
  </si>
  <si>
    <t>Un Documento soporte de solicitud de las vigencias futuras</t>
  </si>
  <si>
    <t>Documento soporte de solicitud de las vigencias futuras</t>
  </si>
  <si>
    <r>
      <rPr>
        <b/>
        <sz val="11"/>
        <rFont val="Calibri"/>
      </rPr>
      <t>3er Trimestre:</t>
    </r>
    <r>
      <rPr>
        <sz val="11"/>
        <color rgb="FF000000"/>
        <rFont val="Calibri"/>
      </rPr>
      <t xml:space="preserve"> La solicitud de vigencias futuras se reaizó el día 16 de septiembre con Radicado No. 12019086156, que posteriormente fueron aprobadas mediante oficios con radicado 2-2009-036690 del 27 de septiembre de 2019.</t>
    </r>
  </si>
  <si>
    <r>
      <rPr>
        <b/>
        <sz val="11"/>
        <rFont val="Calibri"/>
      </rPr>
      <t>3er Trimestre:</t>
    </r>
    <r>
      <rPr>
        <sz val="11"/>
        <color rgb="FF000000"/>
        <rFont val="Calibri"/>
      </rPr>
      <t xml:space="preserve"> La OAPLA anexa soporte de la radicación de la solicitud de vigencias futuras y aprobación de las mismas con los radicados mencionados</t>
    </r>
  </si>
  <si>
    <t>3. Entregar insumo para desarrollar el proceso precontractual del equipamiento modular y la interventoría a la Oficina Contractual</t>
  </si>
  <si>
    <t>Documentos de requerimientos técnicos</t>
  </si>
  <si>
    <t>Memorandos de radicación a la DIGECO de documentación</t>
  </si>
  <si>
    <t>Cuenta de Validación</t>
  </si>
  <si>
    <t>No reportado</t>
  </si>
  <si>
    <r>
      <rPr>
        <b/>
        <sz val="11"/>
        <rFont val="Calibri"/>
      </rPr>
      <t xml:space="preserve">3er Trimestre: </t>
    </r>
    <r>
      <rPr>
        <sz val="11"/>
        <rFont val="Calibri"/>
      </rPr>
      <t xml:space="preserve">Se avanzó en los insumos para desarrollar el proceso precontractual del equipamiento modular y la interventoria en el trimestre evaluado. Evidencian avances en los anexos técnicos del proceso. La documentación completa será radicada en el mes de octubre del presente año. 
</t>
    </r>
    <r>
      <rPr>
        <b/>
        <sz val="11"/>
        <rFont val="Calibri"/>
      </rPr>
      <t>4to Trimestre:</t>
    </r>
    <r>
      <rPr>
        <sz val="11"/>
        <color rgb="FF000000"/>
        <rFont val="Calibri"/>
      </rPr>
      <t xml:space="preserve"> La Direccion de infraestructura radico en DIGECO, los oficios I-2019-045695, I-2019-024525 y I-2019-024048 con la solicitud  para la contratación de las  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
Proceso adjudicado en diciembre de 2019</t>
    </r>
  </si>
  <si>
    <r>
      <rPr>
        <b/>
        <sz val="11"/>
        <rFont val="Calibri"/>
      </rPr>
      <t>3er Trimestre:</t>
    </r>
    <r>
      <rPr>
        <sz val="11"/>
        <color rgb="FF000000"/>
        <rFont val="Calibri"/>
      </rPr>
      <t xml:space="preserve"> DINFRA evidencia avance en la elaboración del Anexo Técnico cuyo objeto es: Obras, suministro, equipamiento, montaje y demás actividades necesarias para la implementación del proyecto de infraestructura modular penitenciaria en los ERON EPMSC Barranquilla, EPMSC Cartagena, EPMSC Santa Marta y EPAMS-CAS-ERE-JP-Itagüí, de acuerdo con las especificaciones técnicas. Informan que radicarán el proceso a la Dirección Contractual en el mes de Octubre.
</t>
    </r>
    <r>
      <rPr>
        <b/>
        <sz val="11"/>
        <rFont val="Calibri"/>
      </rPr>
      <t>4to Trimestre:</t>
    </r>
    <r>
      <rPr>
        <sz val="11"/>
        <color rgb="FF000000"/>
        <rFont val="Calibri"/>
      </rPr>
      <t xml:space="preserve"> El área anexa soporte que evidencia que los proceso fueron radicados y adjudicados</t>
    </r>
  </si>
  <si>
    <t>4. Realizar el proceso contractual del equipamiento modular y la interventoría en cada una de sus fases</t>
  </si>
  <si>
    <t>5. Realizar seguimiento a la instalación del equipamiento modular</t>
  </si>
  <si>
    <t>6. Entregar 960 cupos de infraestructura modular con avance de proyecto al 100%</t>
  </si>
  <si>
    <t>1.2 Construir cupos en infraestructura rígida, atendiendo requisitos y condiciones de calidad</t>
  </si>
  <si>
    <t>3.860 cupos en infraestructura rígida con avance de proyecto del 100%</t>
  </si>
  <si>
    <t>1. Entregar insumo para desarrollar el proceso precontractual de infraestructura rígida e interventorías a la Oficina Contractual</t>
  </si>
  <si>
    <t>Reporte Ok</t>
  </si>
  <si>
    <t>2. Realizar el proceso contractual de infraestructura rígida y la interventoría en cada una de sus fases</t>
  </si>
  <si>
    <t>3. Realizar seguimiento a la ejecución de obra de cupos en infraestructura rígida</t>
  </si>
  <si>
    <t>6.     Gestión Contractual</t>
  </si>
  <si>
    <t>13. Dirección de Gestión Contractual</t>
  </si>
  <si>
    <t>6.720 cupos en infraestructura rígida con avance de proyecto mínimo del 60%</t>
  </si>
  <si>
    <t>1. Ajustar documento CONPES 3871 de 2016, y a DNP y MinHacienda vigencias futuras para la construcción de los proyectos</t>
  </si>
  <si>
    <t>Dirección de Gestión Contractual</t>
  </si>
  <si>
    <t>Contratos suscritos por las partes</t>
  </si>
  <si>
    <t>2. Entregar insumo para desarrollar el proceso precontractual de infraestructura rígida e interventorías a la Oficina Contractual</t>
  </si>
  <si>
    <t>Publicación de los procesos de contratación y Contratos suscritos por las partes</t>
  </si>
  <si>
    <t>3. Realizar el proceso contractual de infraestructura rígida y la interventoría en cada una de sus fases</t>
  </si>
  <si>
    <t>4. Realizar seguimiento a la ejecución de obra de cupos en infraestructura rígida</t>
  </si>
  <si>
    <t>1.3 Diseñar cupos de infraestructura rígida atendiendo requisitos y condiciones de calidad</t>
  </si>
  <si>
    <t>12.020 cupos en infraestructura rígida con avance en diseño del 100%</t>
  </si>
  <si>
    <t>1. Solicitar a DNP y MinHacienda vigencias futuras para la contratación de estudios y diseños para ampliación de establecimientos y nuevos ERON</t>
  </si>
  <si>
    <t>2. Entregar insumo para desarrollar el proceso precontractual de consultoría de estudios y diseños para ampliación de establecimientos y nuevos ERON a la Oficina Contractual</t>
  </si>
  <si>
    <t>3. Realizar el proceso contractual de consultoría de estudios y diseños para ampliación de establecimientos y nuevos ERON</t>
  </si>
  <si>
    <t>5. Entregar estudios y diseños para la construcción de 1320 cupos de infraestructura rígida al 100%</t>
  </si>
  <si>
    <t>1.4 Intervenir establecimientos carcelarios del orden nacional a través de adecuaciones y mantenimiento</t>
  </si>
  <si>
    <t>100% de los mantenimientos programados atendidos</t>
  </si>
  <si>
    <t>1. Elaborar la metodología de registro de necesidades y atención de mantenimientos y adecuaciones</t>
  </si>
  <si>
    <t>2. Elaborar cronograma de mantenimientos</t>
  </si>
  <si>
    <t>3. Realizar mantenimientos programados</t>
  </si>
  <si>
    <t>100% de las adecuaciones programadas atendidas</t>
  </si>
  <si>
    <t>2. Elaborar cronograma de adecuaciones</t>
  </si>
  <si>
    <t>3. Realizar adecuaciones programadas</t>
  </si>
  <si>
    <t>Reporte a aclarar / ajustar</t>
  </si>
  <si>
    <t>1.5 Diagnosticar la infraestructura física existente de los establecimientos penitenciarios y carcelarios y elaborar la futura requerida</t>
  </si>
  <si>
    <t>100% de componentes del Plan Maestro de Infraestructura Penitenciaria y Carcelaria elaborados y aprobados</t>
  </si>
  <si>
    <t>1. Establecer los componentes que harán parte del Plan Maestro de Infraestructura Penitenciaria y Carcelaria</t>
  </si>
  <si>
    <t>2. Establecer el cronograma de elaboración del Plan Maestro de Infraestructura Penitenciaria y Carcelaria</t>
  </si>
  <si>
    <t>3. Ejecutar la primera fase del Plan Maestro de Infraestructura Penitenciaria y Carcelaria</t>
  </si>
  <si>
    <t>2. Facilitar los medios de vida digna, a través de bienes y servicios, que propenda por el bienestar y la calidad de vida a las personas privadas de la libertad</t>
  </si>
  <si>
    <t>2.1 Prestar el servicio de alimentación a la población privada de la libertad con criterios de calidad y eficiencia</t>
  </si>
  <si>
    <t>Un nuevo modelo de alimentación para el funcionamiento del sistema penitenciario y carcelario intramural implementado</t>
  </si>
  <si>
    <t>1. Elaborar un diagnóstico integral del modelo actual</t>
  </si>
  <si>
    <t>2. Revisar modelos existentes del Suministro de Alimentación</t>
  </si>
  <si>
    <t>3. Formular una propuesta inicial del nuevo modelo de alimentación</t>
  </si>
  <si>
    <t>4. Entregar insumo para desarrollar el proceso precontractual para la prestación del servicio de alimentación e interventoría a la Oficina Contractual</t>
  </si>
  <si>
    <t>5. Realizar el proceso contractual para la prestación del servicio de alimentación y supervisión</t>
  </si>
  <si>
    <t>6. Realizar seguimiento a la prestación del servicio de alimentación y a la supervisión</t>
  </si>
  <si>
    <t>2.2 Implementar un nuevo Modelo de Atención Integral en Salud a las personas privadas de la libertad</t>
  </si>
  <si>
    <t>Un modelo de atención integral en salud para la población privada de la libertad implementado en el 100% de los establecimientos</t>
  </si>
  <si>
    <t>1. Realizar un perfil epidemiológico en salud</t>
  </si>
  <si>
    <t>2. Realizar la contratación de los servicios conforme a las necesidades del perfil epidemiológico a través del Consorcio de Salud</t>
  </si>
  <si>
    <t>3. Realizar el proceso contractual de la auditoría en cada una de sus fases</t>
  </si>
  <si>
    <t>4. Realizar seguimiento a la prestación del servicio de salud a la PPL intramural y los servicios contratados con la red externa</t>
  </si>
  <si>
    <t>2.3 Implementar un nuevo Modelo de vigilancia Electrónica efectivo para la Población Privada de la Libertad beneficiada con esta medida</t>
  </si>
  <si>
    <t>100% de las personas privadas de la libertad con medida de vigilancia electrónica con dispositivo instalado y en adecuado funcionamiento, acorde a la disponibilidad presupuestal</t>
  </si>
  <si>
    <t>1. Determinar la población objeto con este beneficio</t>
  </si>
  <si>
    <t>2. Entregar insumo para desarrollar el proceso precontractual para la prestación del servicio de vigilancia electrónica e interventoría a la Oficina Contractual que contemple la adecuada transición entre tecnologías (en caso de ser necesario)</t>
  </si>
  <si>
    <t>3. Realizar el proceso contractual para la prestación del servicio de vigilancia electrónica e interventoría</t>
  </si>
  <si>
    <t>4. Realizar seguimiento a la prestación del servicio de vigilancia electrónica</t>
  </si>
  <si>
    <t>Un nuevo Modelo de vigilancia Electrónica efectivo para la Población Privada de la Libertad beneficiada con esta medida</t>
  </si>
  <si>
    <t>1. Revisar la tecnología internacional disponible</t>
  </si>
  <si>
    <t>2. Estructurar la primera versión del nuevo modelo de vigilancia electrónica</t>
  </si>
  <si>
    <t>2.4 Suministrar los bienes y servicios necesarios para la operación y sostenibilidad del sistema penitenciario y carcelario</t>
  </si>
  <si>
    <t>100% de los bienes muebles e inmuebles, y servicios pertinentes, suministrados sin interrupción al sistema penitenciario y carcelario.</t>
  </si>
  <si>
    <t>1. Establecer el plan de necesidades con el INPEC</t>
  </si>
  <si>
    <t>2. Entregar insumo para desarrollar el proceso precontractual para el suministro de bienes y servicios a la Oficina Contractual</t>
  </si>
  <si>
    <t>3. Realizar el proceso contractual para el suministro de bienes y servicios</t>
  </si>
  <si>
    <t>4. Realizar seguimiento al suministro de bienes y servicios</t>
  </si>
  <si>
    <t>3. Fortalecer la capacidad institucional y el talento humano por medio del mejoramiento de procesos y el desarrollo de competencias para incrementar la productividad, calidad de los servicios, contribuyendo a la favorabilidad de la imagen de la USPEC</t>
  </si>
  <si>
    <t>3.1 Fortalecer las capacidades, competencias, habilidades, conocimientos y el bienestar integral del Talento Humano al servicio de la USPEC</t>
  </si>
  <si>
    <t>100% en el cumplimiento del Plan Estratégico de Talento Humano en la vigencia</t>
  </si>
  <si>
    <t>1. Estructurar y publicar el Plan Estratégico de Talento Humano</t>
  </si>
  <si>
    <t>Implementar el Plan Institucional de Capacitación de la vigencia</t>
  </si>
  <si>
    <t>Implementar el Plan de Incentivos Institucionales (bienestar) de la vigencia</t>
  </si>
  <si>
    <t>Implementar el Plan Anual de Vacantes de la vigencia</t>
  </si>
  <si>
    <t>Implementar el Plan de Previsión de Recursos Humanos de la vigencia</t>
  </si>
  <si>
    <t>Implementar el Plan de Trabajo Anual de Seguridad y Salud en el Trabajo de la vigencia</t>
  </si>
  <si>
    <t>3.2 Implementar el Modelo Integrado de Planeación y Gestión – MIPG</t>
  </si>
  <si>
    <t>100% del Modelo Integrado de Planeación y Gestión - MIPG implementado para la vigencia</t>
  </si>
  <si>
    <t>1. Actualizar el Plan de implementación del Modelo Integrado de Planeación y Gestión - MIPG</t>
  </si>
  <si>
    <t>3. Implementar el Modelo Integrado de Planeación y Gestión - MIPG</t>
  </si>
  <si>
    <t>3.3 Implementar el Plan Institucional de Gestión Ambiental - PIGA</t>
  </si>
  <si>
    <t>100% en el cumplimiento del Plan Institucional de Gestión Ambiental – PIGA para la vigencia</t>
  </si>
  <si>
    <t>1. Elaborar el Plan Institucional de Gestión Ambiental – PIGA</t>
  </si>
  <si>
    <t>2. Socializar el Plan Institucional de Gestión Ambiental - PIGA</t>
  </si>
  <si>
    <t>3. Implementar el Plan Institucional de Gestión Ambiental - PIGA</t>
  </si>
  <si>
    <t>3.4 Implementar el Plan Anticorrupción y Atención al Ciudadano</t>
  </si>
  <si>
    <t>100% en el cumplimiento del Plan Anticorrupción y Atención al Ciudadano para la vigencia</t>
  </si>
  <si>
    <t>3. Implementar el Plan Anticorrupción y Atención al Ciudadano para la vigencia</t>
  </si>
  <si>
    <t>3.5 Implementar el Plan Estratégico de Comunicaciones</t>
  </si>
  <si>
    <t>100% en el cumplimiento del Plan Estratégico de Comunicaciones para la vigencia</t>
  </si>
  <si>
    <t>1. Elaborar el Plan Estratégico de Comunicaciones para la vigencia</t>
  </si>
  <si>
    <t>3. Implementar el Plan Estratégico de Comunicaciones para la vigencia</t>
  </si>
  <si>
    <t>11. Gobierno Digital, antes Gobierno en Línea</t>
  </si>
  <si>
    <t>4. Gestionar la información y el conocimiento para la toma de decisiones y la rendición cuentas con calidad, oportunidad y seguridad.</t>
  </si>
  <si>
    <t>4.1 Implementar el Plan Estratégico de TI - PETI</t>
  </si>
  <si>
    <t>100% en el cumplimiento del Plan Estratégico de TI - PETI</t>
  </si>
  <si>
    <t>1. Elaborar y publicar el Plan Estratégico de TI - PETI en el marco del modelo de arquitectura empresarial</t>
  </si>
  <si>
    <t>3.       Gestión con Valores para Resultados</t>
  </si>
  <si>
    <t>2. Implementar el Portafolio de Proyectos establecido en el Plan Estratégico de TI - PETI para la vigencia</t>
  </si>
  <si>
    <t>4.2 Implementar un sistema de Información Misional de la USPEC</t>
  </si>
  <si>
    <t>Un Sistema de Información Misional en producción</t>
  </si>
  <si>
    <t>1. Identificar los procesos institucionales a considerar en el Sistema de Información Misional</t>
  </si>
  <si>
    <t>2. Diagramar los procesos institucionales para el aprovisionamiento del Sistema de Información Misional</t>
  </si>
  <si>
    <t>3. Realizar un plan de proyecto  para disponer de un Sistema de Información Misional a la USPEC</t>
  </si>
  <si>
    <t>4. Realizar un estudio de mercado del Sector TIC  con el fin de identificar costos y las nuevas tecnologías que ofrece el mercado.</t>
  </si>
  <si>
    <t>4.3 Implementar un Plan de Seguridad y Privacidad en la Información</t>
  </si>
  <si>
    <t>100% de cumplimiento en el Plan de Seguridad y Privacidad en la Información</t>
  </si>
  <si>
    <t>1. Elaborar y publicar el Plan de Seguridad y Privacidad en la Información</t>
  </si>
  <si>
    <t>2. Implementar el Plan de Seguridad y Privacidad en la Información</t>
  </si>
  <si>
    <t>4.4 Implementar un Plan de Tratamiento de Riesgos de Seguridad en la Información</t>
  </si>
  <si>
    <t>100% de cumplimiento en el Plan de Tratamiento de Riesgos de Seguridad en la Información</t>
  </si>
  <si>
    <t>1. Elaborar y publicar el Plan de Tratamiento de Riesgos de Seguridad en la Información</t>
  </si>
  <si>
    <t>2. Implementar el Plan de Tratamiento de Riesgos de Seguridad en la Información</t>
  </si>
  <si>
    <t>5.       Información y Comunicación</t>
  </si>
  <si>
    <t>10. Gestión documental</t>
  </si>
  <si>
    <t>4.5 Implementar un Plan Institucional de Archivos - PINAR</t>
  </si>
  <si>
    <t>100% de cumplimiento en el Plan Institucional de Archivos - PINAR para la vigencia</t>
  </si>
  <si>
    <t xml:space="preserve">1. Elaborar y publicar el Plan Institucional de Archivos - PINAR </t>
  </si>
  <si>
    <t>2. Implementar el Plan Institucional de Archivos - PINAR para la vigencia</t>
  </si>
  <si>
    <r>
      <rPr>
        <b/>
        <sz val="11"/>
        <rFont val="Calibri"/>
      </rPr>
      <t>3er Trimestre:</t>
    </r>
    <r>
      <rPr>
        <sz val="11"/>
        <rFont val="Calibri"/>
      </rPr>
      <t xml:space="preserve"> Dado que la DINFRA no ha radicado a la DIGECO la documentación requerida para realizar la publicación y posterior adjudicación del proceso contractual, la actividad aun no tiene avance. Se espera realizar el proceso durante el próximo trimestre. Vale la pena mencionar que las dependencias que requieran el inicio de un proceso de contratación, deberán enviar oportunamente a la Dirección de Gestión Contractual la respectiva solicitud para proceder con la correspondiente contratación.
</t>
    </r>
    <r>
      <rPr>
        <b/>
        <sz val="11"/>
        <rFont val="Calibri"/>
      </rPr>
      <t>4to Trimestre:</t>
    </r>
    <r>
      <rPr>
        <sz val="11"/>
        <color rgb="FF000000"/>
        <rFont val="Calibri"/>
      </rPr>
      <t xml:space="preserve"> se adjudican los 4 contratos de obra y 4 de interventoria (Barranquilla, Cartagena, Itagui y Santa Marta)</t>
    </r>
  </si>
  <si>
    <r>
      <rPr>
        <b/>
        <sz val="11"/>
        <rFont val="Calibri"/>
      </rPr>
      <t>3er Trimestre:</t>
    </r>
    <r>
      <rPr>
        <sz val="11"/>
        <rFont val="Calibri"/>
      </rPr>
      <t xml:space="preserve"> Dado que, con corte al cierre del trimestre no se ha remitido la documentación para la publicación del proceso contractual, efectivamente la actividad no registra avance.
</t>
    </r>
    <r>
      <rPr>
        <b/>
        <sz val="11"/>
        <rFont val="Calibri"/>
      </rPr>
      <t>4to trimestre:</t>
    </r>
    <r>
      <rPr>
        <sz val="11"/>
        <color rgb="FF000000"/>
        <rFont val="Calibri"/>
      </rPr>
      <t xml:space="preserve"> DIGECO anexa los respectivos soportes de los contartos de obra e interventoría de los 4 puntos en los que se desarrollarán las obras de infraestructura modular, estos son: Barranquilla, Cartagena, Intagüí y Santa Marta</t>
    </r>
  </si>
  <si>
    <t>Número de informes realizados / Número de informes programados</t>
  </si>
  <si>
    <t>Informes quincenales de supervisión a la instalación del equipamiento modular</t>
  </si>
  <si>
    <r>
      <rPr>
        <b/>
        <sz val="11"/>
        <rFont val="Calibri"/>
      </rPr>
      <t>4to Trimestre:</t>
    </r>
    <r>
      <rPr>
        <sz val="11"/>
        <color rgb="FF000000"/>
        <rFont val="Calibri"/>
      </rPr>
      <t xml:space="preserve"> Sin reporte</t>
    </r>
  </si>
  <si>
    <r>
      <rPr>
        <b/>
        <sz val="11"/>
        <rFont val="Calibri"/>
      </rPr>
      <t>4to Trimestre:</t>
    </r>
    <r>
      <rPr>
        <sz val="11"/>
        <color rgb="FF000000"/>
        <rFont val="Calibri"/>
      </rPr>
      <t xml:space="preserve"> DINFRA no anexa reporte de avance, dado que se adjudicaron en el último período.</t>
    </r>
  </si>
  <si>
    <t>Cantidad de cupos entregados / 960</t>
  </si>
  <si>
    <t>960 cupos en infraestructura entregados</t>
  </si>
  <si>
    <r>
      <rPr>
        <b/>
        <sz val="11"/>
        <rFont val="Calibri"/>
      </rPr>
      <t>4to Trimestre:</t>
    </r>
    <r>
      <rPr>
        <sz val="11"/>
        <color rgb="FF000000"/>
        <rFont val="Calibri"/>
      </rPr>
      <t xml:space="preserve"> Sin reporte</t>
    </r>
  </si>
  <si>
    <r>
      <rPr>
        <b/>
        <sz val="11"/>
        <rFont val="Calibri"/>
      </rPr>
      <t>4to Trimestre:</t>
    </r>
    <r>
      <rPr>
        <sz val="11"/>
        <color rgb="FF000000"/>
        <rFont val="Calibri"/>
      </rPr>
      <t xml:space="preserve"> DINFRA no anexa reporte de avance, dado que se adjudicaron en el último período.</t>
    </r>
  </si>
  <si>
    <t>Memorandos de radicación a la DIGECO de documentación de Obra Girardot, Dotación de Buga, Girón e Ipiales e Interventoría de Girardot, Buga y dotación</t>
  </si>
  <si>
    <r>
      <rPr>
        <u/>
        <sz val="11"/>
        <rFont val="Calibri"/>
      </rPr>
      <t>1er Trimestre:</t>
    </r>
    <r>
      <rPr>
        <sz val="11"/>
        <color rgb="FF000000"/>
        <rFont val="Calibri"/>
      </rPr>
      <t xml:space="preserve"> Se adelantó estructuración de los documentos y se radicó solicitud correspondiente a los proyectos de Girardot  (Radicado I-2019-012662  marzo 4 /19 ) y Buga   (Radicado I-2019-013819  marzo 27/19) , sin embargo la aprobación de estos recursos mediante actualización del proyecto de inversión no se dio en este trimestre
</t>
    </r>
    <r>
      <rPr>
        <b/>
        <sz val="11"/>
        <rFont val="Calibri"/>
      </rPr>
      <t>2do Trimestre</t>
    </r>
    <r>
      <rPr>
        <sz val="11"/>
        <color rgb="FF000000"/>
        <rFont val="Calibri"/>
      </rPr>
      <t xml:space="preserve">: - Dado que la obra de Buga se encuentra suspendida, el proceso de contratación de la dotación también se encuentra temporalmente suspendido.
- Con respecto a la dotación Girón - Ipiales, aun no se ha radicado en la Dirección de Gestión Contractual por observaciones realizadas por la misma oficina las cuales están en proceso de depuración. Actualmente ya está elaborado el estudio de mercado, el estudio previo, los anexos técnicos y el presupuesto, se espera que en el mes de julio se radique el memorando a la DIGECO. Las observaciones obedecen a la presentación de los procesos por cada uno de los grupos que contempla la dotación
- Con respecto al memorando de interventoría de la obra de Girardot, este no será necesario dado que la Subdirección de Seguimiento a la Infraestructura, por razones de eficiencia administrativa y porque el alcance técnico del proyecto es de baja complejidad, la supervisión del contrato de obra la realizará la Subdirección de Seguimiento a la Infraestructura.
</t>
    </r>
    <r>
      <rPr>
        <b/>
        <sz val="11"/>
        <rFont val="Calibri"/>
      </rPr>
      <t>3er Trimestre:</t>
    </r>
    <r>
      <rPr>
        <sz val="11"/>
        <color rgb="FF000000"/>
        <rFont val="Calibri"/>
      </rPr>
      <t xml:space="preserve"> La dotación de Buga se canceló debido a que la obra se encuentra suspendida ya que el CONSORCIO SERVICIOS PENITENCIARIOS interpuso demanda de Proceso contencioso administrativo de medios de control de controversias contractuales en el tribunal contenciosos administrativo del Valle del Cauca desde el 29 de abril de 2019, en cual se encuentra actualmente en proceso. La dotación de Girón e Ipiales se trasladó a la Direción de Logística ya que la dotación hace parte de la competencia de dicha dirección por medio del oficio I-2019-019830. Para la Obra de Girardot fueron radicado en el mes de mayo el insumo a la DIGECO  con radicado Nº I-2019-015906. La Dirección Logística, a través de Memorando con radicado No. I-2019-022791 el día 26 de septiempre radicó los estudios previos para la dotación de Girón e Ipiales. Mencionan que no se requiere interventoría ya que el proceso tiene supervisión y el seguimiento se realiza auditando el funcionamiento y entrega de los elementos con base en la garantía.</t>
    </r>
  </si>
  <si>
    <r>
      <rPr>
        <u/>
        <sz val="11"/>
        <rFont val="Calibri"/>
      </rPr>
      <t>1er Trimestre:</t>
    </r>
    <r>
      <rPr>
        <sz val="11"/>
        <color rgb="FF000000"/>
        <rFont val="Calibri"/>
      </rPr>
      <t xml:space="preserve"> Anexan memorandos de radicación Nºs. 012662 (Girardot) y  13819 (Buga) a la Dirección  Contractual 
</t>
    </r>
    <r>
      <rPr>
        <b/>
        <sz val="11"/>
        <rFont val="Calibri"/>
      </rPr>
      <t>2do Trimestre:</t>
    </r>
    <r>
      <rPr>
        <sz val="11"/>
        <color rgb="FF000000"/>
        <rFont val="Calibri"/>
      </rPr>
      <t xml:space="preserve"> Los soportes precontractuales (estudios técnicos y de sector, los presupuestos base y la solicitud de contratación de Girón e Ipiales) son expuestos ante la OAPLA pero no son cargados aun como soportes por el tratamiento de seguridad que deben tener antes de ser públicos.
</t>
    </r>
    <r>
      <rPr>
        <b/>
        <sz val="11"/>
        <rFont val="Calibri"/>
      </rPr>
      <t>3er Trimestre:</t>
    </r>
    <r>
      <rPr>
        <sz val="11"/>
        <color rgb="FF000000"/>
        <rFont val="Calibri"/>
      </rPr>
      <t xml:space="preserve"> Dado que la planeación contempla la radicación de documentación contractual de 8 intervenciones (1. Obra de Girardot, 2. Dotación de Buga, 3. Dotación de Girón, 4. Dotación de Ipiales y 4 inherentes a las respectivas interventorías), se asigna un valor de 12.5% a cada una. Teniendo en cuenta el proceso de dotación de Buga ha sido cancelado por lo que su interventoría también y que la DIGECO menciona que la dotación de Girón e Ipiales no requiere interventoría, quedan 4 intervenciones cada una con un peso de 25%. Así mismo considerando que en Mayo se radicó la solicitud de Obra de Girardot, que la interventoría de ésta se realizará desde la misma DINFRA, que ya se radicó a la DIGECO la solicitud de contratación de la dotación de Girón e Ipiales y que estos no requieren de interventoría, se evidencia que la actividad ha sido atendida en un 100%</t>
    </r>
  </si>
  <si>
    <t>Publicación de los procesos de contratación en el SECOP y Contratos suscrito por las partes de Obra Girardot, Dotación de Buga, Girón e Ipiales e Interventoría de Girardot, Buga y dotación</t>
  </si>
  <si>
    <r>
      <rPr>
        <b/>
        <u/>
        <sz val="11"/>
        <rFont val="Calibri"/>
      </rPr>
      <t>2do Trimestre:</t>
    </r>
    <r>
      <rPr>
        <sz val="11"/>
        <rFont val="Calibri"/>
      </rPr>
      <t xml:space="preserve"> Teniendo en cuenta que el resultado planeado contempla la publicación y suscripción de los ocho contratos inherentes a la obra Girardot, Dotación de Buga, Girón e Ipiales e Interventoría de Girardot, Buga y dotación, y teniendo en cuenta que no se ha suscrito ninguno de ellos, el avance técnico para la actividad en el período a evaluar es el 0%. Vale la pena mencionar que las dependencias que requieran el inicio de un proceso de contratación, deberán enviar oportunamente a la Dirección de Gestión Contractual la respectiva solicitud para proceder con la correspondiente contratación.
</t>
    </r>
    <r>
      <rPr>
        <b/>
        <sz val="11"/>
        <rFont val="Calibri"/>
      </rPr>
      <t>3er Trimestre:</t>
    </r>
    <r>
      <rPr>
        <sz val="11"/>
        <rFont val="Calibri"/>
      </rPr>
      <t xml:space="preserve"> En el mes de julio se adjudicó el proceso de OBRAS COMPLEMENTARIAS EPMSC GIRARDOT; esta pendiente para el 4to trimestre la publicación y suscripción de los dos contratos inherentes a la Dotación de Girón e Ipiales; teniendo en cuenta que de los 3 contratos solo se ha suscrito uno, el avance técnico para la actividad en el período a evaluar es del 33%. Vale la pena mencionar que las dependencias que requieran el inicio de un proceso de contratación, deberán enviar oportunamente a la Dirección de Gestión Contractual la respectiva solicitud para proceder con la correspondiente contratación.
</t>
    </r>
    <r>
      <rPr>
        <b/>
        <sz val="11"/>
        <rFont val="Calibri"/>
      </rPr>
      <t>4to Trimestre:</t>
    </r>
    <r>
      <rPr>
        <sz val="11"/>
        <color rgb="FF000000"/>
        <rFont val="Calibri"/>
      </rPr>
      <t xml:space="preserve"> Se adjudican 1 Contrato de Obra (girardot 179 - 2019) y 5 contratos para la dotación de Giron e Ipiales (309,310,312,313 y 314). Nota: Para dotación de Buga nunca radicaron nada para inciar proceso, Las dependencias que requieran el inicio de un proceso de contratación, deberán enviar a la Dirección de Gestión Contractual la respectiva solicitud y se procederá entonces con la correspondeinte contratación. (Logistica)</t>
    </r>
  </si>
  <si>
    <r>
      <rPr>
        <b/>
        <sz val="11"/>
        <rFont val="Calibri"/>
      </rPr>
      <t>2do Trimestre:</t>
    </r>
    <r>
      <rPr>
        <sz val="11"/>
        <rFont val="Calibri"/>
      </rPr>
      <t xml:space="preserve"> Se anexa el soporte de la publicación del proceso en el SECOP el día 22/05/2019.
</t>
    </r>
    <r>
      <rPr>
        <b/>
        <sz val="11"/>
        <rFont val="Calibri"/>
      </rPr>
      <t>3er Trimestre:</t>
    </r>
    <r>
      <rPr>
        <sz val="11"/>
        <rFont val="Calibri"/>
      </rPr>
      <t xml:space="preserve"> Dado que de los procesos contemplados inicalmente, permanecen vigentes 3 (Obra Girardot y los dos asociados a la dotación de Girón e Ipiales) y que uno de ellos efectivamente ha sido adjudicado, se evidencia un avance del 33%.
</t>
    </r>
    <r>
      <rPr>
        <b/>
        <sz val="11"/>
        <rFont val="Calibri"/>
      </rPr>
      <t>4to Trimestre:</t>
    </r>
    <r>
      <rPr>
        <sz val="11"/>
        <color rgb="FF000000"/>
        <rFont val="Calibri"/>
      </rPr>
      <t xml:space="preserve"> Se evidencia que los tres procesos vigentes fueron efectivamente contratados, por lo que la gestión de la DIGECO se dio de conformiad con los procesos radicados por el área misional.</t>
    </r>
  </si>
  <si>
    <t xml:space="preserve">% de avance de ejecución de obras y dotaciones / % total de obras en el año. </t>
  </si>
  <si>
    <t>2432 cupos con avance al 100% de obra y dotación</t>
  </si>
  <si>
    <r>
      <rPr>
        <b/>
        <sz val="11"/>
        <rFont val="Calibri"/>
      </rPr>
      <t>3er Trimestre:</t>
    </r>
    <r>
      <rPr>
        <sz val="11"/>
        <rFont val="Calibri"/>
      </rPr>
      <t xml:space="preserve"> Los 2.432 cupos corresponde a: 760 cupos EPAMNS Giron, 720 EPMS Buga, 344 EPMSC Girardot y 608 EPMSC Ipiales, delos cuales: La DINFRA avanzo en un 50 % de los cupos proyectados en EPMSC Girardot, buga se encuentra suspendido debido a que la obra se encuentra suspendida ya que el CONSORCIO SERVICIOS PENITENCIARIOS interpuso demanda de Proceso contencioso administrativo de medios de control de controversias contractuales en el tribunal contenciosos administrativo del valle del cauca desde el 29 de abril de 2019, en cual se encuentra actualmente en proceso. Giron e Ipiales al tratarse únicamente de dotación se trasladaron a la Dirección Logística DIRLOG por competencia por medio del radicado nº I-2019- 019830 del 25 de julio de 2019.
</t>
    </r>
    <r>
      <rPr>
        <b/>
        <sz val="11"/>
        <rFont val="Calibri"/>
      </rPr>
      <t>4to Trimestre:</t>
    </r>
    <r>
      <rPr>
        <sz val="11"/>
        <color rgb="FF000000"/>
        <rFont val="Calibri"/>
      </rPr>
      <t xml:space="preserve"> La dotación de Buga se cancelo debido a que la obra se encuentra suspendida ya que el CONSORCIO SERVICIOS PENITENCIARIOS interpuso demanda de Proceso contencioso administrativo de medios de control de controversias contractuales en el tribunal contenciosos administrativo del valle del cauca desde el 29 de abril de 2019, en cual se encuentra actualmente en proceso. La dotación de Girón e Ipiales se traslado a la Direción de Logística ya que la dotación hace parte de la competencia de dicha dirección por medio del oficio I-2019-019830, proceso adjudicado mediante Resolución de Adjudicacion No. Se adjunta resolución de adjudicación 000952. Se adjunta acta de entrega Girardot</t>
    </r>
  </si>
  <si>
    <r>
      <rPr>
        <b/>
        <sz val="11"/>
        <rFont val="Calibri"/>
      </rPr>
      <t>3er Trimestre:</t>
    </r>
    <r>
      <rPr>
        <sz val="11"/>
        <rFont val="Calibri"/>
      </rPr>
      <t xml:space="preserve"> Si bien la meta anual es la de entregar 2.432 cupos, DINFRA reporta un avance del 50% en el avance de obra del proyecto de Girardot de 344 cupos los cuales DINFRA valora en 14%. Dado que se presenta un avance de la mitad del proyecto, se sugiere reportar un avance del 7% (la mitad del proyecto) lo cual representa la realidad de la ejecución de la meta.
</t>
    </r>
    <r>
      <rPr>
        <b/>
        <sz val="11"/>
        <rFont val="Calibri"/>
      </rPr>
      <t>4to Trimestre:</t>
    </r>
    <r>
      <rPr>
        <sz val="11"/>
        <color rgb="FF000000"/>
        <rFont val="Calibri"/>
      </rPr>
      <t xml:space="preserve"> DINFRA registra la entrega de los Cupos de Girardor unicamente lo que representa un avance del 14% sobre los 2.432 cupos. No adjuntan acta de entrega sino un anexo de contrato de obra, por lo que desde OAPLA no se puede valorar la entrega</t>
    </r>
  </si>
  <si>
    <t>Un Documento soporte de solicitud de Ajuste a CONPES y solicitud de vigencias futuras</t>
  </si>
  <si>
    <t>Documento CONPES ajustado y soporte vigencias futuras aprobadas</t>
  </si>
  <si>
    <r>
      <rPr>
        <b/>
        <u/>
        <sz val="11"/>
        <rFont val="Calibri"/>
      </rPr>
      <t>1er Trimestre:</t>
    </r>
    <r>
      <rPr>
        <sz val="11"/>
        <color rgb="FF000000"/>
        <rFont val="Calibri"/>
      </rPr>
      <t xml:space="preserve">  El documento se encuentra en ajustes, teniendo en cuenta las observaciones recibidas del  Ministerio de Justicia y del DNP
</t>
    </r>
    <r>
      <rPr>
        <b/>
        <sz val="11"/>
        <rFont val="Calibri"/>
      </rPr>
      <t>2do Trimestre:</t>
    </r>
    <r>
      <rPr>
        <sz val="11"/>
        <color rgb="FF000000"/>
        <rFont val="Calibri"/>
      </rPr>
      <t xml:space="preserve"> Se realizaron los ajustes de acuerdo con las solicitudes y observaciones encontradas por parte de la Oficina Asesora de Planeación del Ministerio de Justicia y a la Dirección de Justicia, Seguridad y Gobierno del Departamento Nacional de Planeación. Actualmente, se está a la espera que la segunda instancia de revisión apruebe las modificaciones solicitadas al CONPES 3871
</t>
    </r>
    <r>
      <rPr>
        <b/>
        <sz val="11"/>
        <rFont val="Calibri"/>
      </rPr>
      <t>3er Trimestre:</t>
    </r>
    <r>
      <rPr>
        <sz val="11"/>
        <color rgb="FF000000"/>
        <rFont val="Calibri"/>
      </rPr>
      <t xml:space="preserve"> Durante el trimestre se realizó una reunión con el DNP, el Ministerio de Justicia y el Ministerio de Hacienda, en la cual se analizó la viabilidad de la modificación del Documento CONPES cuyo resultado por parte del Grupo CONPES y el Ministerio de Hacienda fue no dar viabilidad dado que el aval fiscal cuando se originó dicho documento se emitió frente a los recursos solicitados y los que se presentaban, actualizados, presentaban un ajuste que representaba un mayor valor al contemplado inicialmente. Así como también, el alcande las obras no era el mismo que se había planeado. Dadas las condiciones expuestas por las etnidades,no se realizará la actualización o modificación del CONPES.</t>
    </r>
  </si>
  <si>
    <r>
      <rPr>
        <u/>
        <sz val="11"/>
        <rFont val="Calibri"/>
      </rPr>
      <t>1er Trimestre:</t>
    </r>
    <r>
      <rPr>
        <sz val="11"/>
        <color rgb="FF000000"/>
        <rFont val="Calibri"/>
      </rPr>
      <t xml:space="preserve">  Anexan Documento CONPES 3871
</t>
    </r>
    <r>
      <rPr>
        <b/>
        <sz val="11"/>
        <rFont val="Calibri"/>
      </rPr>
      <t>3er Trimestre:</t>
    </r>
    <r>
      <rPr>
        <sz val="11"/>
        <color rgb="FF000000"/>
        <rFont val="Calibri"/>
      </rPr>
      <t xml:space="preserve"> La OAPLA Expresa justificación técnica del por qué no se realizará modificación o actualización del CONPES. En acso que sea necesario, se buscará la formulación de un nuevo documetno CONPES.</t>
    </r>
  </si>
  <si>
    <t>Memorandos de radicación a la DIGECO de documentación de Obra  e Interventoría de  proyectos en  Palmira, Riohacha y Sabanas de san Ángel</t>
  </si>
  <si>
    <r>
      <rPr>
        <b/>
        <sz val="11"/>
        <rFont val="Calibri"/>
      </rPr>
      <t>3er Trimestre:</t>
    </r>
    <r>
      <rPr>
        <sz val="11"/>
        <rFont val="Calibri"/>
      </rPr>
      <t xml:space="preserve"> En el trimestre a evaluar para el proyecto de Sabanas de San Angel se adelantaron los anexos técnicos y estudios previos del proyecto,Dichos documentos son el insumo para radicar en la DIGECO lo cual se realizará en el mes de octubre. El proyecto de Palmira  no se realizará debido a la falta de disponibilidad de recursos, los cupos de esté proyecto se trasladaron a infraestructura modular. El proyecto de Riohacha para el periodo a evaluar esta en la fase de estudio y diseños por lo cual aun no se a proyectado memorando a la DIGECO para la radicación de proyectos de obra, se proyecta dicha obra para el 2020
</t>
    </r>
    <r>
      <rPr>
        <b/>
        <sz val="11"/>
        <rFont val="Calibri"/>
      </rPr>
      <t>4to Trimestre:</t>
    </r>
    <r>
      <rPr>
        <sz val="11"/>
        <color rgb="FF000000"/>
        <rFont val="Calibri"/>
      </rPr>
      <t xml:space="preserve"> Para el proyecto de Sabanas de San Angel se radico en DIGECO la solicitud de contratación para  “LA CONSTRUCCIÓN Y EQUIPAMIENTO DEL ESTABLECIMIENTO DE RECLUSIÓN DEL ORDEN NACIONAL – ERON DE MEDIANA SEGURIDAD ETAPA I, ADECUADO PARA LA OPERACIÓN POR PARTE DEL INPEC, EN SABANAS DE SAN ÁNGEL, DEPARTAMENTO DEL MAGDALENA, POR EL SISTEMA DE PRECIOS UNITARIOS CON FORMULA DE AJUSTE, PARA LO CUAL, ACTUALIZARÁ Y COMPLEMENTARÁ LOS ESTUDIOS, DISEÑOS, PLANOS Y ESPECIFICACIONES SUMINISTRADOS POR LA USPEC con el oficio No. I-2019-024050 y contrato 304  de 2019. El proyecto de Palmira  no se realizará debido a la falta de disponibilidad de recursos, los cupos de esté proyecto se trasladaron a infraestructura modular. El proyecto de Riohacha se encuntraba en la fase de estudio y diseños la cual termino el 9 de diciembre de 2019 , el resultado de los mismo se encuentra en revisión por parte de la interventoria, una vez entregado el informe final se procese con la Liquidación y se proyecta dar inicio a la obra en la vigencia 2020, se adjunta acta de terminanción</t>
    </r>
  </si>
  <si>
    <r>
      <rPr>
        <b/>
        <sz val="11"/>
        <rFont val="Calibri"/>
      </rPr>
      <t>3er trimestre:</t>
    </r>
    <r>
      <rPr>
        <sz val="11"/>
        <rFont val="Calibri"/>
      </rPr>
      <t xml:space="preserve"> la DINFRA adjunta documento con especifiaciones técnicas de la contratación de la primera fase de los cupos de Sabanas de San Ángel por 1.500 cupos y dado que con corte al 30 de septiembre aun no se ha radicado, se acuerda un avance del 18%.
</t>
    </r>
    <r>
      <rPr>
        <b/>
        <sz val="11"/>
        <rFont val="Calibri"/>
      </rPr>
      <t xml:space="preserve">4to Trimestre: </t>
    </r>
    <r>
      <rPr>
        <sz val="11"/>
        <color rgb="FF000000"/>
        <rFont val="Calibri"/>
      </rPr>
      <t>DINFRA entrega soporte de la radicación a la DIGECO del Proceso de Sabanas de San Ángel, lo que representa 1 de los 3 procesos contemplados. Por ello se registra un avance del 33% en toda la actividad.</t>
    </r>
  </si>
  <si>
    <t>Publicación de los procesos de contratación en el SECOP y Contratos suscrito por las partes para Obra  e Interventoría de  proyectos en  Palmira, Riohacha y Sabanas de san Ángel</t>
  </si>
  <si>
    <r>
      <rPr>
        <b/>
        <sz val="11"/>
        <rFont val="Calibri"/>
      </rPr>
      <t>3er Trimestre:</t>
    </r>
    <r>
      <rPr>
        <sz val="11"/>
        <rFont val="Calibri"/>
      </rPr>
      <t xml:space="preserve"> Con corte al 30 de septiembre, la Dirección de Infraestructura se encuentra estructurando el proceso el cual se llevara a cabo en el 4to trimestre, fecha estimada de adjudicaciòn Sabanas de san Àngel 18 de Diciembre. Vale la pena mencionar que las dependencias que requieran el inicio de un proceso de contratación, deberán enviar oportunamente a la Dirección de Gestión Contractual la respectiva solicitud para proceder con la correspondiente contratación.
</t>
    </r>
    <r>
      <rPr>
        <b/>
        <sz val="11"/>
        <rFont val="Calibri"/>
      </rPr>
      <t>4to Trimestre:</t>
    </r>
    <r>
      <rPr>
        <sz val="11"/>
        <color rgb="FF000000"/>
        <rFont val="Calibri"/>
      </rPr>
      <t xml:space="preserve"> Se adjudica contrato de obra para Sabanas de san Àngel (Cto 304 - 2019) y el contrato de Interventoria 325 de 2019)
Nota: Para palmira y riohacha nunca radicaron nada para inciiar proceso,Vale la pena mencionar que las dependencias que requieran el inicio de un proceso de contratación, deberán enviar oportunamente a la Dirección de Gestión Contractual la respectiva solicitud para proceder con la correspondiente contratación. (Infraestructura No cumplieron con todos los procesos)</t>
    </r>
  </si>
  <si>
    <r>
      <rPr>
        <b/>
        <sz val="11"/>
        <rFont val="Calibri"/>
      </rPr>
      <t>3er Trimestre:</t>
    </r>
    <r>
      <rPr>
        <sz val="11"/>
        <rFont val="Calibri"/>
      </rPr>
      <t xml:space="preserve"> No se reporta avance en razón a que aun se encuentra en la DINFRA la preparación de la documentación que activa la publicación del proceso de contratación
</t>
    </r>
    <r>
      <rPr>
        <b/>
        <sz val="11"/>
        <rFont val="Calibri"/>
      </rPr>
      <t>4to Trimestre:</t>
    </r>
    <r>
      <rPr>
        <sz val="11"/>
        <color rgb="FF000000"/>
        <rFont val="Calibri"/>
      </rPr>
      <t xml:space="preserve"> La evaluación de la actividad, que recae sobre la gestión de la DIGECO a los procesos radicados por el área misional, es autoevaluado en un 100% dado que se adjudicaron los contartos de obra e interventoría de Sabanas de San Ángel. Sin embargo, e simportante mencionar que el área misional no radicó el proceso de Palmira, menciona DINFRA, por falta de recursos.</t>
    </r>
  </si>
  <si>
    <t>6720 cupos con avance del  proyecto,  mínimo del 10%</t>
  </si>
  <si>
    <r>
      <rPr>
        <b/>
        <sz val="11"/>
        <rFont val="Calibri"/>
      </rPr>
      <t>3er Trimestre:</t>
    </r>
    <r>
      <rPr>
        <sz val="11"/>
        <rFont val="Calibri"/>
      </rPr>
      <t xml:space="preserve"> Entre los 6.720 cupos se encuentran: Pereira 1500 cupos, Riohacha 1500 cupos palmira 720 cupos sabanas de san angel 300 cupos, de los cuales: Pereira fue suspendido debido a gestiones administrativas del constructor ante el ICANH referente al tema de la prospección arqueológica desde el 17 de junio hasta hasta el 29 de agosto, se reactivó a principios de septiembre y a la fecha no se cuenta con avance.
</t>
    </r>
    <r>
      <rPr>
        <b/>
        <sz val="11"/>
        <rFont val="Calibri"/>
      </rPr>
      <t>4to Trimestre:</t>
    </r>
    <r>
      <rPr>
        <sz val="11"/>
        <color rgb="FF000000"/>
        <rFont val="Calibri"/>
      </rPr>
      <t xml:space="preserve"> Los 6.720 cupos proyectado corresponden a: Pereira 1500 cupos, Riohacha 1500 cupos palmira 720 cupos sabanas de san angel 300 cupos, de los cuales: PEREIRA fue suspendido debido a gestiones administrativas del constructor ante el ICANH referente al tema de la prospección arqueologica  desde el  17 de junio hasta hasta el 29 de agosto, se reactivo a principios de septiembre y a la fecha se encuentra en la fase de Preconstrucción con un avance del 0,28%
RIOHACHA:  EL proyecto de Riohacha se encuntraba en la fase de estudio y diseños la cual termino el 9 de diciembre de 2019 , el resultado de los mismo se encuentra en revisión por parte de la interventoria, una vez entregado el informe final se procese con la Liquidación y se proyecta dar inicio a la obra en la vigencia 2020
SAN ANGEL: Proyecto adjudicado diciembre de 2019, resolución de adjudicación No. 00940</t>
    </r>
  </si>
  <si>
    <r>
      <rPr>
        <b/>
        <sz val="11"/>
        <rFont val="Calibri"/>
      </rPr>
      <t>3er Trimestre:</t>
    </r>
    <r>
      <rPr>
        <sz val="11"/>
        <rFont val="Calibri"/>
      </rPr>
      <t xml:space="preserve"> Dado que aun no se ha realizado avance en proyecto de los 6720 cupos, el avance reportado se registra de conformidad con la realidad de la ejecución de la actividad.
</t>
    </r>
    <r>
      <rPr>
        <b/>
        <sz val="11"/>
        <rFont val="Calibri"/>
      </rPr>
      <t>4to Trimestre:</t>
    </r>
    <r>
      <rPr>
        <sz val="11"/>
        <color rgb="FF000000"/>
        <rFont val="Calibri"/>
      </rPr>
      <t xml:space="preserve"> Los soportes no evidencian avance el avance mínimo de obra del 10% prograamdo en la formualción del Plan de Acción. </t>
    </r>
  </si>
  <si>
    <t>Un Documento soporte de aprobación de las vigencias futuras</t>
  </si>
  <si>
    <r>
      <rPr>
        <b/>
        <sz val="11"/>
        <rFont val="Calibri"/>
      </rPr>
      <t>2do Trimestre:</t>
    </r>
    <r>
      <rPr>
        <sz val="11"/>
        <color rgb="FF000000"/>
        <rFont val="Calibri"/>
      </rPr>
      <t xml:space="preserve"> Actualmente se está consolidando la información requerida con miras a realizar la petición de vigencias futuras el próximo trimestre.
</t>
    </r>
    <r>
      <rPr>
        <b/>
        <sz val="11"/>
        <rFont val="Calibri"/>
      </rPr>
      <t xml:space="preserve">3er Trimestre: </t>
    </r>
    <r>
      <rPr>
        <sz val="11"/>
        <color rgb="FF000000"/>
        <rFont val="Calibri"/>
      </rPr>
      <t xml:space="preserve">El documento de vigencias futuras fue solicitado el 16 de septoiembre, documento que posteriormente fue aprobado mediante oficio con radicado 2-2009-036690 del 27 de septiembre de 2019, para los siguientes establecimeintos: Buenaventura 600 cupos, Barrancabermeja 1500 cupos y Popayán 800 cupos
</t>
    </r>
  </si>
  <si>
    <r>
      <rPr>
        <b/>
        <sz val="11"/>
        <rFont val="Calibri"/>
      </rPr>
      <t>3er Trimestre:</t>
    </r>
    <r>
      <rPr>
        <sz val="11"/>
        <color rgb="FF000000"/>
        <rFont val="Calibri"/>
      </rPr>
      <t xml:space="preserve"> La OAPLA anexa el soporte de la solicitud y aprobación para la elaboración de estudios y diseños de 2.900 cupos, por lo que se infiera que la actividad, con corte al 30 de septiembre, registra un 100% en su ejecución.</t>
    </r>
  </si>
  <si>
    <t>Memorandos de radicación a la DIGECO con documentación para consultoría de estudios y diseños para ampliación de establecimientos y nuevos ERON</t>
  </si>
  <si>
    <r>
      <rPr>
        <u/>
        <sz val="11"/>
        <rFont val="Arial Narrow"/>
      </rPr>
      <t>1er Trimestre</t>
    </r>
    <r>
      <rPr>
        <sz val="11"/>
        <color rgb="FF000000"/>
        <rFont val="Arial Narrow"/>
      </rPr>
      <t xml:space="preserve">: El insumo de los estudios previos fue radicado en DIGECO 
(Memorando I-2019-012577 de fecha 6 marzo 2019)
</t>
    </r>
    <r>
      <rPr>
        <b/>
        <sz val="11"/>
        <rFont val="Arial Narrow"/>
      </rPr>
      <t>2do Trimestre:</t>
    </r>
    <r>
      <rPr>
        <sz val="11"/>
        <color rgb="FF000000"/>
        <rFont val="Arial Narrow"/>
      </rPr>
      <t xml:space="preserve"> El pasado 9 de mayo de 2019, mediante memorando Rad-I-2019_015896, se radicó la solicitud de contratación para la "Consultoría para la elaboración de estudios y diseños técnicos, arquitectónicos, trámites y permisos para la construcción de la infraestructura en el EPMSC Buenaventura del Valle del Cauca". Es preciso aclarar que este proceso no requiere de vigencias futuras.
Para 2019, el propósito ha sido contratar el diseño de 1.528 cupos, 928 de Bellavista los cuales fueron radicados en el primer trimestre. En el segundo trimestre con el mencionado memorando se radican diseños para 600 cupos en Buenaventura.</t>
    </r>
  </si>
  <si>
    <r>
      <rPr>
        <u/>
        <sz val="11"/>
        <rFont val="Arial Narrow"/>
      </rPr>
      <t>1er Trimestre:</t>
    </r>
    <r>
      <rPr>
        <sz val="11"/>
        <color rgb="FF000000"/>
        <rFont val="Arial Narrow"/>
      </rPr>
      <t xml:space="preserve"> Anexan memorando de radicación Nº. 012577 a la Dirección  Contractual (Bellavista- Medellín)
</t>
    </r>
    <r>
      <rPr>
        <b/>
        <sz val="11"/>
        <rFont val="Arial Narrow"/>
      </rPr>
      <t>2do Trimestre:</t>
    </r>
    <r>
      <rPr>
        <sz val="11"/>
        <color rgb="FF000000"/>
        <rFont val="Arial Narrow"/>
      </rPr>
      <t xml:space="preserve"> Anexan el Memorando Rad-I-2019_015896 radicado a la DIGECO inherente a los 600 cupos de Buenaventura.</t>
    </r>
  </si>
  <si>
    <t>Publicación de los procesos de contratación en el SECOP y contratos suscritos por las partes para Obra e Interventoría de  proyectos en Palmira, Riohacha y Sabanas de San Ángel</t>
  </si>
  <si>
    <r>
      <rPr>
        <b/>
        <u/>
        <sz val="11"/>
        <color rgb="FF000000"/>
        <rFont val="Calibri"/>
      </rPr>
      <t>2do Trimestre:</t>
    </r>
    <r>
      <rPr>
        <sz val="11"/>
        <color rgb="FF000000"/>
        <rFont val="Calibri"/>
      </rPr>
      <t xml:space="preserve"> Dado que la actividad contempla la publicación y suscripción de los contratos para el diseño de los proyectos establecidos en la planeación, actualmente se vienen tramitando los diseños para 1528 cupos en Bellavista y Buenaventura. De estos, los 928 cupos de Bellavista ya han sido publicados los procesos el pasado 30 de mayo. Teniendo en cuenta que no se ha suscrito ninguno de los contratos, el avance técnico para la actividad en el período a evaluar es el 0%. Vale la pena mencionar que las dependencias que requieran el inicio de un proceso de contratación, deberán enviar oportunamente a la Dirección de Gestión Contractual la respectiva solicitud para proceder con la correspondiente contratación conforme a las circulares emitidas por dicha Dirección.
</t>
    </r>
    <r>
      <rPr>
        <b/>
        <sz val="11"/>
        <color rgb="FF000000"/>
        <rFont val="Calibri"/>
      </rPr>
      <t>3er Trimestre:</t>
    </r>
    <r>
      <rPr>
        <sz val="11"/>
        <color rgb="FF000000"/>
        <rFont val="Calibri"/>
      </rPr>
      <t xml:space="preserve"> Con corte al 30 de septimebre, la Dirección de Infraestructura se encuentra estructurando el proceso el cual se llevara a cabo en el 4to trimestre. Vale la pena mencionar que las dependencias que requieran el inicio de un proceso de contratación, deberán enviar oportunamente a la Dirección de Gestión Contractual la respectiva solicitud para proceder con la correspondiente contratación.
</t>
    </r>
    <r>
      <rPr>
        <b/>
        <sz val="11"/>
        <color rgb="FF000000"/>
        <rFont val="Calibri"/>
      </rPr>
      <t>4to Trimestre:</t>
    </r>
    <r>
      <rPr>
        <sz val="11"/>
        <color rgb="FF000000"/>
        <rFont val="Calibri"/>
      </rPr>
      <t xml:space="preserve"> Se adjudica contrato de obra para Sabanas de san Àngel (Cto 304 - 2019) y el contrato de Interventoria 325 de 2019); contrato de obra e interventoria de bellavista (184 y 194 de 2019 y contrato de obra e interventoria de Buenaventura (334 y 340 de 2019 
Nota: Para palmira y riohacha nunca radicaron nada para inciiar proceso,Vale la pena mencionar que las dependencias que requieran el inicio de un proceso de contratación, deberán enviar oportunamente a la Dirección de Gestión Contractual la respectiva solicitud para proceder con la correspondiente contratación. (Infraestructura)</t>
    </r>
  </si>
  <si>
    <r>
      <rPr>
        <b/>
        <sz val="11"/>
        <rFont val="Calibri"/>
      </rPr>
      <t>2do Trimestre:</t>
    </r>
    <r>
      <rPr>
        <sz val="11"/>
        <rFont val="Calibri"/>
      </rPr>
      <t xml:space="preserve"> Se anexa el soporte de la publicación del proceso de Buenaventura en el SECOP el día 30/05/2019 que menciona la autoevaluación, pero no de los proyectos de Palmira, Riohacha y Sabanas de San Ángel como lo menciona la actividad asociada.
</t>
    </r>
    <r>
      <rPr>
        <b/>
        <sz val="11"/>
        <rFont val="Calibri"/>
      </rPr>
      <t>3er Trimestre:</t>
    </r>
    <r>
      <rPr>
        <sz val="11"/>
        <rFont val="Calibri"/>
      </rPr>
      <t xml:space="preserve"> Dado que la DIGECO menciona que aun el área de infraestructura se encuentra estructuranto el proceso y no se reporta avances de la publicación y/o suscripción de contratos de Bellavista y Buenaventura, efectivamente se registra para el corte un avance de 0%
</t>
    </r>
    <r>
      <rPr>
        <b/>
        <sz val="11"/>
        <rFont val="Calibri"/>
      </rPr>
      <t>4to trimestre:</t>
    </r>
    <r>
      <rPr>
        <sz val="11"/>
        <color rgb="FF000000"/>
        <rFont val="Calibri"/>
      </rPr>
      <t xml:space="preserve"> Teniendo en cuenta que los cupos de Sabanas de San Ángel son abordados desde la actividad que propicia los procesos para generar cupos al final del cuatrienio, se evalúa el avance sobre los contratos de Bellavista y Buenaventura, los cuales fueron efectivamente adjudicados en el último trimestre</t>
    </r>
  </si>
  <si>
    <t xml:space="preserve">Cantidad de estudios realizados/cantidad de estudios programados </t>
  </si>
  <si>
    <t>Estudios y diseños entregados para la construcción de  1320 cupos de infraestructura rígida</t>
  </si>
  <si>
    <r>
      <rPr>
        <b/>
        <sz val="11"/>
        <rFont val="Calibri"/>
      </rPr>
      <t>4to Trimestre:</t>
    </r>
    <r>
      <rPr>
        <sz val="11"/>
        <color rgb="FF000000"/>
        <rFont val="Calibri"/>
      </rPr>
      <t xml:space="preserve"> No reporta avance en la ejecución</t>
    </r>
  </si>
  <si>
    <r>
      <rPr>
        <b/>
        <sz val="11"/>
        <rFont val="Calibri"/>
      </rPr>
      <t>4to Trimestre:</t>
    </r>
    <r>
      <rPr>
        <sz val="11"/>
        <color rgb="FF000000"/>
        <rFont val="Calibri"/>
      </rPr>
      <t xml:space="preserve"> El área no reporta gestión en cuanto a la actividad. No se reporta la entrega de los diseños programados</t>
    </r>
  </si>
  <si>
    <t>Subdirector de Construcción y Conservación</t>
  </si>
  <si>
    <t>Una metodología de registro de necesidades y atención de mantenimientos y adecuaciones elaborada y aprobada</t>
  </si>
  <si>
    <r>
      <rPr>
        <u/>
        <sz val="11"/>
        <rFont val="Calibri"/>
      </rPr>
      <t xml:space="preserve">1er Trimestre: </t>
    </r>
    <r>
      <rPr>
        <sz val="11"/>
        <color rgb="FF000000"/>
        <rFont val="Calibri"/>
      </rPr>
      <t xml:space="preserve">El documento estructurado  se encuentra en revisión
</t>
    </r>
    <r>
      <rPr>
        <b/>
        <sz val="11"/>
        <rFont val="Calibri"/>
      </rPr>
      <t>2do Trimestre</t>
    </r>
    <r>
      <rPr>
        <sz val="11"/>
        <color rgb="FF000000"/>
        <rFont val="Calibri"/>
      </rPr>
      <t xml:space="preserve">: Durante jornada de Comité Directivo con el INPEC realizada el pasado 7 de marzo, se aprobó la metodología de registro de necesidades para mantenimiento y adecuación de los ERON
</t>
    </r>
    <r>
      <rPr>
        <b/>
        <sz val="11"/>
        <rFont val="Calibri"/>
      </rPr>
      <t>3er Trimestre:</t>
    </r>
    <r>
      <rPr>
        <sz val="11"/>
        <color rgb="FF000000"/>
        <rFont val="Calibri"/>
      </rPr>
      <t xml:space="preserve"> El área de infraestructura informa informa que el acta firmada debe estar en custodia de la Subdirección de Atención a Establecimientos de Reclusión, dado que desde allí se elaboró la Metodología del registro de necesidades de mantenimiento y se socializó con el INPEC.</t>
    </r>
  </si>
  <si>
    <r>
      <rPr>
        <u/>
        <sz val="11"/>
        <color rgb="FF000000"/>
        <rFont val="Calibri"/>
      </rPr>
      <t>1er Trimestre: A</t>
    </r>
    <r>
      <rPr>
        <sz val="11"/>
        <color rgb="FF000000"/>
        <rFont val="Calibri"/>
      </rPr>
      <t xml:space="preserve">djuntan documento METODOLOGÍA DE REGISTRO DE NECESIDADES ATENCIÓN Y MANTENIMIENTO ERON
</t>
    </r>
    <r>
      <rPr>
        <b/>
        <sz val="11"/>
        <color rgb="FF000000"/>
        <rFont val="Calibri"/>
      </rPr>
      <t>2do Trimestre:</t>
    </r>
    <r>
      <rPr>
        <sz val="11"/>
        <color rgb="FF000000"/>
        <rFont val="Calibri"/>
      </rPr>
      <t xml:space="preserve"> Se adjunta acta sin firmar del 07/03/2019 en la que en el numeral 2 mencionan la existencia de un mecanismo de reporte y una metodología de priorización para realizar las intervenciones.
</t>
    </r>
    <r>
      <rPr>
        <b/>
        <sz val="11"/>
        <color rgb="FF000000"/>
        <rFont val="Calibri"/>
      </rPr>
      <t>3er Trimestre:</t>
    </r>
    <r>
      <rPr>
        <sz val="11"/>
        <color rgb="FF000000"/>
        <rFont val="Calibri"/>
      </rPr>
      <t xml:space="preserve"> El área de infraestructura informa que el soporte pendiente que oficializa la existencia del mecanismo de reporte ni la metodología de priorización para realizar las intervenciones debe ser entregado por el Grupo de Enlace y Apoyo a los Establecimientos de Reclusión, el cual no fue entregado en el trimestre a evaluar. Se solicitará al área encargada que propicie la disposición del soporte para el próximo trimestre.
</t>
    </r>
    <r>
      <rPr>
        <b/>
        <sz val="11"/>
        <color rgb="FF000000"/>
        <rFont val="Calibri"/>
      </rPr>
      <t>4to trimestre:</t>
    </r>
    <r>
      <rPr>
        <sz val="11"/>
        <color rgb="FF000000"/>
        <rFont val="Calibri"/>
      </rPr>
      <t xml:space="preserve"> El área encargada no dispone del soporte por lo que se abordará la iniciativa en la próxima vigencia</t>
    </r>
  </si>
  <si>
    <t>Un cronograma de mantenimientos elaborado</t>
  </si>
  <si>
    <r>
      <rPr>
        <b/>
        <sz val="11"/>
        <rFont val="Arial Narrow"/>
      </rPr>
      <t>2do Trimestre:</t>
    </r>
    <r>
      <rPr>
        <sz val="11"/>
        <color rgb="FF000000"/>
        <rFont val="Arial Narrow"/>
      </rPr>
      <t xml:space="preserve"> Actualmente la USPEC cuenta con un cronograma de ejecución de mantenimientos y adecuaciones elaborado a partir de las necesidades identificadas por el INPEC. Este se encuentra publicado en el Plan Anual de Adquisiciones y el Proyecto de Inversión y se actualiza en función de las nuevas necesidades. El cronograma de mantenimientos está alojado en el Proyecto de Inversión y solo tiene acceso el personal autorizado que cuenta con </t>
    </r>
    <r>
      <rPr>
        <sz val="11"/>
        <color rgb="FF00B050"/>
        <rFont val="Arial Narrow"/>
      </rPr>
      <t>las</t>
    </r>
    <r>
      <rPr>
        <sz val="11"/>
        <color rgb="FF000000"/>
        <rFont val="Arial Narrow"/>
      </rPr>
      <t xml:space="preserve"> credenciales de acceso por seguridad de la información.</t>
    </r>
  </si>
  <si>
    <r>
      <rPr>
        <b/>
        <sz val="11"/>
        <rFont val="Arial Narrow"/>
      </rPr>
      <t>2do Trimestre:</t>
    </r>
    <r>
      <rPr>
        <sz val="11"/>
        <color rgb="FF000000"/>
        <rFont val="Arial Narrow"/>
      </rPr>
      <t xml:space="preserve"> Desde OAPLA se revisa que la Dirección e Infraestructura cuenta con un listado de intervenciones que hace parte del Proyecto de Inversión. Este no puede ser publicado como soporte por criterios de seguridad en la información, sin embargo se verifica la existencia del mismo.</t>
    </r>
  </si>
  <si>
    <t>Número de solicitudes de mantenimientos atendidos / Número de solicitudes de mantenimientos programadas en cada año x 100 de acuerdo con la disponibilidad presupuestal</t>
  </si>
  <si>
    <r>
      <t>100% de los mantenimientos atendidos para la vigencia</t>
    </r>
    <r>
      <rPr>
        <b/>
        <sz val="11"/>
        <color rgb="FFFF0000"/>
        <rFont val="Arial Narrow"/>
      </rPr>
      <t xml:space="preserve"> </t>
    </r>
  </si>
  <si>
    <r>
      <rPr>
        <b/>
        <sz val="11"/>
        <color rgb="FF000000"/>
        <rFont val="Calibri"/>
      </rPr>
      <t xml:space="preserve">1er Trimestre: </t>
    </r>
    <r>
      <rPr>
        <sz val="11"/>
        <color rgb="FF000000"/>
        <rFont val="Calibri"/>
      </rPr>
      <t xml:space="preserve">Se tiene programado realizar 61 mantenimientos  para la vigencia 2019, de los cuales ya se contrataron 5 mediante contratos CT N° 001, 002 140,141 y 142 de 2019.
Para los 56 mantenimientos restantes, se iniciará la ejecución de las obras en el segundo y tercer trimestre vigencia 2019.
Se remitió a DIGECO los documentos  con el anexo técnico, anexo estudio del mercado, presupuestos y CDP de 56 mantenimientos para su respectiva contratación (memorando N° I-2019-015048 de fecha 24/4/2019).
Documento soporte Plan Anual de Adquisiciones PAA,  contratos de obra y memorando.
</t>
    </r>
    <r>
      <rPr>
        <b/>
        <sz val="11"/>
        <color rgb="FF000000"/>
        <rFont val="Calibri"/>
      </rPr>
      <t>2do Trimestre:</t>
    </r>
    <r>
      <rPr>
        <sz val="11"/>
        <color rgb="FF000000"/>
        <rFont val="Calibri"/>
      </rPr>
      <t xml:space="preserve"> Con corte al 30 de Junio, el cronograma de mantenimientos y adecuaciones cuenta con la programación de 83 intervenciones. Estas intervenciones han sido contratadas a través de cuatro contratos de obra con su respectiva interventoría, éstas se surtirán durante el segundo semestre. Es importante mencionar que a la PTAR de Girón se le realizó mantenimiento en el primer trimestre.
</t>
    </r>
    <r>
      <rPr>
        <b/>
        <sz val="11"/>
        <color rgb="FF000000"/>
        <rFont val="Calibri"/>
      </rPr>
      <t>3er Trimestre:</t>
    </r>
    <r>
      <rPr>
        <sz val="11"/>
        <color rgb="FF000000"/>
        <rFont val="Calibri"/>
      </rPr>
      <t xml:space="preserve"> Se hace entrega de un listado de 66 intervenciones programadas a realizar durante la vigencia del 2019, de las cuales 14 se encuentran adjudicadas, 8 en contratación y 44 por solicitar. Actualmente se está trabajando para surtir cuanto antes la etapa de contratación y, durante el último trimestre del año, ejecutar los mantenimientos y adecuaciones programadas.
</t>
    </r>
    <r>
      <rPr>
        <b/>
        <sz val="11"/>
        <color rgb="FF000000"/>
        <rFont val="Calibri"/>
      </rPr>
      <t>4to Trimestre:</t>
    </r>
    <r>
      <rPr>
        <sz val="11"/>
        <color rgb="FF000000"/>
        <rFont val="Calibri"/>
      </rPr>
      <t xml:space="preserve"> Se adjunta listado de intervenciones de mantenimeinto realizadas en la vigencia con el respectivo porcentaje de avance por cada ERON</t>
    </r>
  </si>
  <si>
    <r>
      <rPr>
        <b/>
        <u/>
        <sz val="11"/>
        <color rgb="FF000000"/>
        <rFont val="Calibri"/>
      </rPr>
      <t>1er Trimestre</t>
    </r>
    <r>
      <rPr>
        <b/>
        <sz val="11"/>
        <color rgb="FF000000"/>
        <rFont val="Calibri"/>
      </rPr>
      <t xml:space="preserve">: </t>
    </r>
    <r>
      <rPr>
        <sz val="11"/>
        <color rgb="FF000000"/>
        <rFont val="Calibri"/>
      </rPr>
      <t xml:space="preserve">Anexan Memorando 15048 de abril 24 de 2019.Solicitud de Contratación.
El avance se tomará en  cuenta  para el 2do. Trimestre 
</t>
    </r>
    <r>
      <rPr>
        <b/>
        <sz val="11"/>
        <color rgb="FF000000"/>
        <rFont val="Calibri"/>
      </rPr>
      <t>2do Trimestre:</t>
    </r>
    <r>
      <rPr>
        <sz val="11"/>
        <color rgb="FF000000"/>
        <rFont val="Calibri"/>
      </rPr>
      <t xml:space="preserve"> Adjuntan los soportes: 2 Anexos de Condiciones Generales Concurso de Méritos de los contratos 136 y 137 de los contratos 136 y 137 de interventoría de mantenimientos, Resolución Adjudicación Concurso de Méritos del Contrato No. 87, 3 Actas de aprobación de los contratos 140, 141 y 142 para realizar mantenimientos a la infraestructura, contratos de obra 1, 2 y 77 para realizar mantenimiento en la infraestructura física y Acta de inicio del contrato 170 para operar los sistemas de tratamiento de agua potable y/o residual de Cómbita
</t>
    </r>
    <r>
      <rPr>
        <b/>
        <sz val="11"/>
        <color rgb="FF000000"/>
        <rFont val="Calibri"/>
      </rPr>
      <t>3er Trimestre:</t>
    </r>
    <r>
      <rPr>
        <sz val="11"/>
        <color rgb="FF000000"/>
        <rFont val="Calibri"/>
      </rPr>
      <t xml:space="preserve"> El área de infraestructura entrega listado de 66 intervenciones programadas a realizar durante la vigencia del 2019, de las cuales 14 se encuentran adjudicadas, 8 en contratación y 44 por solicitar.
</t>
    </r>
    <r>
      <rPr>
        <b/>
        <sz val="11"/>
        <color rgb="FF000000"/>
        <rFont val="Calibri"/>
      </rPr>
      <t>4to Trimestre:</t>
    </r>
    <r>
      <rPr>
        <sz val="11"/>
        <color rgb="FF000000"/>
        <rFont val="Calibri"/>
      </rPr>
      <t xml:space="preserve"> El área de infraestructura remite matriz con el listado de 608 intervenciones de mantenimiento, divididas por ERON con el respectivo avance porcentual. Este listado evidencia una terminación en 471 intervenciones lo que equivale a un 77%. Dada la naturaleza de la meta y la actividad solo se tienen en cuenta para el análisis los mantenimientos efectivamente terminados, es decir aquellos que registran un avance del 100%</t>
    </r>
  </si>
  <si>
    <r>
      <rPr>
        <u/>
        <sz val="11"/>
        <rFont val="Calibri"/>
      </rPr>
      <t xml:space="preserve">1er Trimestre: </t>
    </r>
    <r>
      <rPr>
        <sz val="11"/>
        <color rgb="FF000000"/>
        <rFont val="Calibri"/>
      </rPr>
      <t xml:space="preserve">El documento estructurado  se encuentra en revisión
</t>
    </r>
    <r>
      <rPr>
        <b/>
        <sz val="11"/>
        <rFont val="Calibri"/>
      </rPr>
      <t>2do Trimestre</t>
    </r>
    <r>
      <rPr>
        <sz val="11"/>
        <color rgb="FF000000"/>
        <rFont val="Calibri"/>
      </rPr>
      <t xml:space="preserve">: Durante jornada de Comité Directivo con el INPEC realizada el pasado 7 de marzo, se aprobó la metodología de registro de necesidades para mantenimiento y adecuación de los ERON
</t>
    </r>
    <r>
      <rPr>
        <b/>
        <sz val="11"/>
        <rFont val="Calibri"/>
      </rPr>
      <t>3er Trimestre:</t>
    </r>
    <r>
      <rPr>
        <sz val="11"/>
        <color rgb="FF000000"/>
        <rFont val="Calibri"/>
      </rPr>
      <t xml:space="preserve"> El área de infraestructura informa informa que el acta firmada debe estar en custodia de la Subdirección de Atención a Establecimientos de Reclusión, dado que desde allí se elaboró la Metodología del registro de necesidades de mantenimiento y se socializó con el INPEC.</t>
    </r>
  </si>
  <si>
    <r>
      <rPr>
        <u/>
        <sz val="11"/>
        <color rgb="FF000000"/>
        <rFont val="Calibri"/>
      </rPr>
      <t>1er Trimestre: A</t>
    </r>
    <r>
      <rPr>
        <sz val="11"/>
        <color rgb="FF000000"/>
        <rFont val="Calibri"/>
      </rPr>
      <t xml:space="preserve">djuntan documento METODOLOGÍA DE REGISTRO DE NECESIDADES ATENCIÓN Y MANTENIMIENTO ERON
</t>
    </r>
    <r>
      <rPr>
        <b/>
        <sz val="11"/>
        <color rgb="FF000000"/>
        <rFont val="Calibri"/>
      </rPr>
      <t>2do Trimestre:</t>
    </r>
    <r>
      <rPr>
        <sz val="11"/>
        <color rgb="FF000000"/>
        <rFont val="Calibri"/>
      </rPr>
      <t xml:space="preserve"> Se adjunta acta sin firmar del 07/03/2019 en la que en el numeral 2 mencionan la existencia de un mecanismo de reporte y una metodología de priorización para realizar las intervenciones.
</t>
    </r>
    <r>
      <rPr>
        <b/>
        <sz val="11"/>
        <color rgb="FF000000"/>
        <rFont val="Calibri"/>
      </rPr>
      <t>3er Trimestre:</t>
    </r>
    <r>
      <rPr>
        <sz val="11"/>
        <color rgb="FF000000"/>
        <rFont val="Calibri"/>
      </rPr>
      <t xml:space="preserve"> El área de infraestructura informa que el soporte pendiente que oficializa la existencia del mecanismo de reporte ni la metodología de priorización para realizar las intervenciones debe ser entregado por el Grupo de Enlace y Apoyo a los Establecimientos de Reclusión, el cual no fue entregado en el trimestre a evaluar. Se solicitará al área encargada que propicie la disposición del soporte para el próximo trimestre.
</t>
    </r>
    <r>
      <rPr>
        <b/>
        <sz val="11"/>
        <color rgb="FF000000"/>
        <rFont val="Calibri"/>
      </rPr>
      <t>4to trimestre:</t>
    </r>
    <r>
      <rPr>
        <sz val="11"/>
        <color rgb="FF000000"/>
        <rFont val="Calibri"/>
      </rPr>
      <t xml:space="preserve"> El área encargada no dispone del soporte por lo que se abordará la iniciativa en la próxima vigencia</t>
    </r>
  </si>
  <si>
    <t>Un cronograma de adecuaciones elaborado</t>
  </si>
  <si>
    <r>
      <rPr>
        <b/>
        <sz val="11"/>
        <color theme="1"/>
        <rFont val="Arial Narrow"/>
      </rPr>
      <t>2do Trimestre:</t>
    </r>
    <r>
      <rPr>
        <sz val="11"/>
        <color theme="1"/>
        <rFont val="Arial Narrow"/>
      </rPr>
      <t xml:space="preserve"> Actualmente la USPEC cuenta con un cronograma de ejecución de mantenimientos y adecuaciones elaborado a partir de las necesidades identificadas por el INPEC. Este se encuentra publicado en el Plan Anual de Adquisiciones y el Proyecto de Inversión y se actualiza en función de las nuevas necesidades. El cronograma de mantenimientos está alojado en el Proyecto de Inversión y solo tiene acceso el personal autorizado que cuenta con credenciales de acceso por seguridad de la información.</t>
    </r>
  </si>
  <si>
    <r>
      <rPr>
        <b/>
        <sz val="11"/>
        <rFont val="Arial Narrow"/>
      </rPr>
      <t>2do Trimestre:</t>
    </r>
    <r>
      <rPr>
        <sz val="11"/>
        <color rgb="FF000000"/>
        <rFont val="Arial Narrow"/>
      </rPr>
      <t xml:space="preserve"> Desde OAPLA se revisa que la Dirección e Infraestructura cuenta con un listado de intervenciones que hace parte del Proyecto de Inversión. Este no puede ser publicado como soporte por criterios de seguridad en la información, sin embargo se verifica la existencia del mismo.</t>
    </r>
  </si>
  <si>
    <t>Número de solicitudes de adecuación atendidas / Número de solicitudes de adecuaciones programadas en cada año x 100 de acuerdo con la disponibilidad presupuestal</t>
  </si>
  <si>
    <t>100% de las adecuaciones programadas para la vigencia atendidas</t>
  </si>
  <si>
    <r>
      <rPr>
        <u/>
        <sz val="11"/>
        <color rgb="FF000000"/>
        <rFont val="Calibri"/>
      </rPr>
      <t>1er Trimestre:</t>
    </r>
    <r>
      <rPr>
        <sz val="11"/>
        <color rgb="FF000000"/>
        <rFont val="Calibri"/>
      </rPr>
      <t xml:space="preserve">  Se tiene programado realizar 61 mantenimientos  para la vigencia 2019, de los cuales ya se contrataron 5 mediante contratos CT N° 001, 002 140,141 y 142 de 2019.
Para los 56 mantenimientos restantes,  se iniciará la ejecución de las obras en el  segundo y tercer trimestre vigencia 2019.
Se remitió a DIGECO los documentos  anexo técnico, estudios de mercado, presupuestos y CDP de 56 mantenimientos para su respectiva  contratación (memorando N° I-2019-015048 de fecha 24/4/2019).
Documento soporte Plan Anual de Adquisiciones PAA,  contratos de obra y memorando
</t>
    </r>
    <r>
      <rPr>
        <b/>
        <sz val="11"/>
        <color rgb="FF000000"/>
        <rFont val="Calibri"/>
      </rPr>
      <t>2do Trimestre:</t>
    </r>
    <r>
      <rPr>
        <sz val="11"/>
        <color rgb="FF000000"/>
        <rFont val="Calibri"/>
      </rPr>
      <t xml:space="preserve"> Con corte al 30 de Junio, el cronograma de mantenimientos y adecuaciones cuenta con la programación de 83 intervenciones, Estas intervenciones han sido contratadas a través de cuatro contratos de obra con su respectiva interventoría, éstas se surtirán durante el segundo semestre.
Es importante mencionar que a la PTAR de Girón se le realizó mantenimiento en el primer trimestre.
</t>
    </r>
    <r>
      <rPr>
        <b/>
        <sz val="11"/>
        <color rgb="FF000000"/>
        <rFont val="Calibri"/>
      </rPr>
      <t>3er Trimestre:</t>
    </r>
    <r>
      <rPr>
        <sz val="11"/>
        <color rgb="FF000000"/>
        <rFont val="Calibri"/>
      </rPr>
      <t xml:space="preserve"> Se hace entrega de un listado de 66 intervenciones programadas a realizar durante la vigencia del 2019, de las cuales 14 se encuentran adjudicadas, 8 en contratación y 44 por solicitar. Actualmente se está trabajando para surtir cuanto antes la etapa de contratación y, durante el último trimestre del año, ejecutar los mantenimientos y adecuaciones programadas.
</t>
    </r>
    <r>
      <rPr>
        <b/>
        <sz val="11"/>
        <color rgb="FF000000"/>
        <rFont val="Calibri"/>
      </rPr>
      <t>4to Trimestre:</t>
    </r>
    <r>
      <rPr>
        <sz val="11"/>
        <color rgb="FF000000"/>
        <rFont val="Calibri"/>
      </rPr>
      <t xml:space="preserve"> Se adjunta listado de intervenciones de mantenimeinto realizadas en la vigencia con el respectivo porcentaje de avance por cada ERON</t>
    </r>
  </si>
  <si>
    <r>
      <rPr>
        <b/>
        <u/>
        <sz val="11"/>
        <color rgb="FF000000"/>
        <rFont val="Calibri"/>
      </rPr>
      <t>1er Trimestre</t>
    </r>
    <r>
      <rPr>
        <b/>
        <sz val="11"/>
        <color rgb="FF000000"/>
        <rFont val="Calibri"/>
      </rPr>
      <t xml:space="preserve">: </t>
    </r>
    <r>
      <rPr>
        <sz val="11"/>
        <color rgb="FF000000"/>
        <rFont val="Calibri"/>
      </rPr>
      <t xml:space="preserve">Anexan Memorando 15048 de abril 24 de 2019.Solicitud de Contratación.
El avance se tomará en  cuenta  para el 2do. Trimestre 
</t>
    </r>
    <r>
      <rPr>
        <b/>
        <sz val="11"/>
        <color rgb="FF000000"/>
        <rFont val="Calibri"/>
      </rPr>
      <t>2do Trimestre:</t>
    </r>
    <r>
      <rPr>
        <sz val="11"/>
        <color rgb="FF000000"/>
        <rFont val="Calibri"/>
      </rPr>
      <t xml:space="preserve"> Adjuntan los soportes: 2 Anexos de Condiciones Generales Concurso de Méritos de los contratos 136 y 137 de interventoría de mantenimientos, 3 Actas de aprobación Póliza de Cumplimiento de los contratos 140, 141 y 142 para realizar mantenimientos a la infraestructura, contratos de obra 1, 2 y 77 para realizar mantenimiento, Resolución Adjudicación Concurso de Méritos del Contrato 87 para realizar interventoría a obras de mantenimiento y Acta de inicio del contrato 170 para operar los sistemas de tratamiento de agua potable y/o residual de Cómbita. Se contempla que el tercer trimestre contará con avance en la realización de mantenimientos. 
</t>
    </r>
    <r>
      <rPr>
        <b/>
        <sz val="11"/>
        <color rgb="FF000000"/>
        <rFont val="Calibri"/>
      </rPr>
      <t>3er Trimestre:</t>
    </r>
    <r>
      <rPr>
        <sz val="11"/>
        <color rgb="FF000000"/>
        <rFont val="Calibri"/>
      </rPr>
      <t xml:space="preserve"> El área de infraestructura entrega listado de 66 intervenciones programadas a realizar durante la vigencia del 2019, de las cuales 14 se encuentran adjudicadas, 8 en contratación y 44 por solicitar.
</t>
    </r>
    <r>
      <rPr>
        <b/>
        <sz val="11"/>
        <color rgb="FF000000"/>
        <rFont val="Calibri"/>
      </rPr>
      <t>4to Trimestre:</t>
    </r>
    <r>
      <rPr>
        <sz val="11"/>
        <color rgb="FF000000"/>
        <rFont val="Calibri"/>
      </rPr>
      <t xml:space="preserve"> El área de infraestructura remite matriz con el listado de 608 intervenciones de mantenimiento, divididas por ERON con el respectivo avance porcentual. Este listado evidencia una terminación en 471 intervenciones lo que equivale a un 77%. Dada la naturaleza de la meta y la actividad solo se tienen en cuenta para el análisis los mantenimientos efectivamente terminados, es decir aquellos que registran un avance del 100%</t>
    </r>
  </si>
  <si>
    <t>Documento descriptivo de los componentes del Plan Maestro</t>
  </si>
  <si>
    <t>Informe descriptivo de los componentes del Plan Maestro</t>
  </si>
  <si>
    <r>
      <rPr>
        <u/>
        <sz val="11"/>
        <rFont val="Arial Narrow"/>
      </rPr>
      <t>1er Trimestre:</t>
    </r>
    <r>
      <rPr>
        <sz val="11"/>
        <color rgb="FF000000"/>
        <rFont val="Arial Narrow"/>
      </rPr>
      <t xml:space="preserve"> Se encuentra  estructuración documento de la primera fase que corresponde al diagnóstico.
</t>
    </r>
    <r>
      <rPr>
        <b/>
        <sz val="11"/>
        <rFont val="Arial Narrow"/>
      </rPr>
      <t>2do Trimestre:</t>
    </r>
    <r>
      <rPr>
        <sz val="11"/>
        <color rgb="FF000000"/>
        <rFont val="Arial Narrow"/>
      </rPr>
      <t xml:space="preserve"> El pasado 26 de junio se aprobó el documento final de estudio previo para la contratación del Plan Maestro el cual contiene los componentes que se deberán considerar para el mismo. Finalmente los soportes inherentes a la solicitud de estudios de mercado y estudios previos para elaborar el documento técnico de soportes y componentes de la formulación y acompañamiento a la socialización del Plan Maestro son expuestos ante la OAPLA pero no son cargad</t>
    </r>
    <r>
      <rPr>
        <sz val="11"/>
        <color theme="1"/>
        <rFont val="Arial Narrow"/>
      </rPr>
      <t>os como evidencia dado que por idoneidad en el procesos y por la seguridad que deben tener antes de ser públicos.</t>
    </r>
  </si>
  <si>
    <r>
      <rPr>
        <u/>
        <sz val="11"/>
        <rFont val="Arial Narrow"/>
      </rPr>
      <t>1er Trimestre</t>
    </r>
    <r>
      <rPr>
        <sz val="11"/>
        <color rgb="FF000000"/>
        <rFont val="Arial Narrow"/>
      </rPr>
      <t xml:space="preserve">: Adjuntan documento  PLAN MAESTRO PENITENCIARIO Y CARELARIO
</t>
    </r>
    <r>
      <rPr>
        <b/>
        <sz val="11"/>
        <rFont val="Arial Narrow"/>
      </rPr>
      <t>2do Trimestre:</t>
    </r>
    <r>
      <rPr>
        <sz val="11"/>
        <color rgb="FF000000"/>
        <rFont val="Arial Narrow"/>
      </rPr>
      <t xml:space="preserve"> La Dirección de Infraestructura menciona que para el próximo trimestre el documento aprobado será anexado como soporte al poder ser publico, pues actualmente cuenta un carácter reservado mientras se surte el proceso regular de contratación.</t>
    </r>
  </si>
  <si>
    <t>Cronograma de ejecución de  los componentes del Plan Maestro</t>
  </si>
  <si>
    <r>
      <rPr>
        <b/>
        <sz val="11"/>
        <rFont val="Calibri"/>
      </rPr>
      <t>3er Trimestre:</t>
    </r>
    <r>
      <rPr>
        <sz val="11"/>
        <color rgb="FF000000"/>
        <rFont val="Calibri"/>
      </rPr>
      <t xml:space="preserve"> EnTerritorio envío el 17 de junio de 2019 cronograma de trabajo para la elaboración de los componentes del plan maestro de infraestructura.</t>
    </r>
  </si>
  <si>
    <r>
      <rPr>
        <b/>
        <sz val="11"/>
        <rFont val="Calibri"/>
      </rPr>
      <t>3er Trimestre:</t>
    </r>
    <r>
      <rPr>
        <sz val="11"/>
        <color rgb="FF000000"/>
        <rFont val="Calibri"/>
      </rPr>
      <t xml:space="preserve"> La DINFRA anexa cronograma de ejecución de los componentes a desarrollar para la elaboración del Plan Maestro atendiendo con el compromiso planeado</t>
    </r>
  </si>
  <si>
    <t>Número de componentes del Plan Maestro de Infraestructura Penitenciaria y Carcelaria elaborados y aprobados / Número total de componentes del Plan Maestro programados en la vigencia</t>
  </si>
  <si>
    <t>Un documento técnico con el 100% de los componentes del Plan programados para la vigencia</t>
  </si>
  <si>
    <r>
      <rPr>
        <b/>
        <sz val="11"/>
        <rFont val="Calibri"/>
      </rPr>
      <t>4to Trimestre:</t>
    </r>
    <r>
      <rPr>
        <sz val="11"/>
        <color rgb="FF000000"/>
        <rFont val="Calibri"/>
      </rPr>
      <t xml:space="preserve"> Mediante proceso CME019-2019 ENTERRITORIO, adelanta proceso de selección para contratar la primera fase de Plan Maestro por valor de $11,804,817,47, el cual según cronograma de publicación tiene fecha de cierre el 3 de febrero de 2020, se adjunta resoluciòn de apertura</t>
    </r>
  </si>
  <si>
    <r>
      <rPr>
        <b/>
        <sz val="11"/>
        <rFont val="Calibri"/>
      </rPr>
      <t>4to Trimestre:</t>
    </r>
    <r>
      <rPr>
        <sz val="11"/>
        <color rgb="FF000000"/>
        <rFont val="Calibri"/>
      </rPr>
      <t xml:space="preserve"> Dado que no se evdiencias componentes del Plan Maestro de Infraestructura Penitenciaria y Carcelaria elaborados y aprobados, no se registra avance en la actividad</t>
    </r>
  </si>
  <si>
    <t>7.     Gestión de Suministro de Bienes y Prestación de Servicios</t>
  </si>
  <si>
    <t>10. Dirección de Logística</t>
  </si>
  <si>
    <t>Director Logístico</t>
  </si>
  <si>
    <t>Diagnóstico integral del modelo actual elaborado</t>
  </si>
  <si>
    <t>Un Diagnóstico integral del Modelo actual, presentado</t>
  </si>
  <si>
    <r>
      <rPr>
        <u/>
        <sz val="11"/>
        <color rgb="FF000000"/>
        <rFont val="Calibri"/>
      </rPr>
      <t>1er Trimestre:</t>
    </r>
    <r>
      <rPr>
        <sz val="11"/>
        <color rgb="FF000000"/>
        <rFont val="Calibri"/>
      </rPr>
      <t xml:space="preserve"> Se presentó documento resumen de diagnóstico donde se evaluaron los componentes técnicos, jurídicos y financieros
</t>
    </r>
    <r>
      <rPr>
        <b/>
        <sz val="11"/>
        <color rgb="FF000000"/>
        <rFont val="Calibri"/>
      </rPr>
      <t>2do Trimestre</t>
    </r>
    <r>
      <rPr>
        <sz val="11"/>
        <color rgb="FF000000"/>
        <rFont val="Calibri"/>
      </rPr>
      <t xml:space="preserve">: El diagnóstico contempla dos capítulos: Cap 1. Descripción del modelo actual desde los componentes: técnico, jurídico, financiero y administrativo y Cap 2. Análisis situacional desde los componentes: técnico, jurídico, financiero y administrativo. Este diagnóstico integral, se encuentra en un estado de avance del 62.5 %. en donde: El Capítulo 1. equivale al 50% y el Capítulo 2: equivale al 50 %  (cada componente de análisis equivale al 12.5 %, y actualmente se encuentra redactado hasta el análisis del componente técnico). Así las cosas, Capítulo 1. equivale al 50 %  +  12.5 % Análisis del componente técnico = 62.5 %.
</t>
    </r>
    <r>
      <rPr>
        <b/>
        <sz val="11"/>
        <color rgb="FF000000"/>
        <rFont val="Calibri"/>
      </rPr>
      <t xml:space="preserve">3er Trimestre: </t>
    </r>
    <r>
      <rPr>
        <sz val="11"/>
        <color rgb="FF000000"/>
        <rFont val="Calibri"/>
      </rPr>
      <t>Desde la DIRLOG</t>
    </r>
    <r>
      <rPr>
        <b/>
        <sz val="11"/>
        <color rgb="FF000000"/>
        <rFont val="Calibri"/>
      </rPr>
      <t xml:space="preserve"> </t>
    </r>
    <r>
      <rPr>
        <sz val="11"/>
        <color rgb="FF000000"/>
        <rFont val="Calibri"/>
      </rPr>
      <t xml:space="preserve">se aclara que la evaluación del componente técnico se cumplió y para la evaluación del componente financiero se ajustaron los costos del suministro de alimentación. 
</t>
    </r>
    <r>
      <rPr>
        <b/>
        <sz val="11"/>
        <color rgb="FF000000"/>
        <rFont val="Calibri"/>
      </rPr>
      <t xml:space="preserve">4to Trimestre: </t>
    </r>
    <r>
      <rPr>
        <sz val="11"/>
        <color rgb="FF000000"/>
        <rFont val="Calibri"/>
      </rPr>
      <t xml:space="preserve">Desde DIRLOG se adjunta el Diagnóstico del Modelo actual, con el desarrollo de los respectivos elementos planteados al inicio de la vigencia.
</t>
    </r>
  </si>
  <si>
    <r>
      <rPr>
        <u/>
        <sz val="11"/>
        <color rgb="FF000000"/>
        <rFont val="Calibri"/>
      </rPr>
      <t>1er Trimestre:</t>
    </r>
    <r>
      <rPr>
        <sz val="11"/>
        <color rgb="FF000000"/>
        <rFont val="Calibri"/>
      </rPr>
      <t xml:space="preserve"> Adjuntan documento Modelo Operativo Servicio de Alimentación
</t>
    </r>
    <r>
      <rPr>
        <b/>
        <sz val="11"/>
        <color rgb="FF000000"/>
        <rFont val="Calibri"/>
      </rPr>
      <t>2do Trimestre:</t>
    </r>
    <r>
      <rPr>
        <sz val="11"/>
        <color rgb="FF000000"/>
        <rFont val="Calibri"/>
      </rPr>
      <t xml:space="preserve"> Adjuntan DIAGNÓSTICO INTEGRAL DEL MODELO ACTUAL SUMINISTRO DE ALIMENTACIÓN con avance parcial que el área refiere en un 62%.
</t>
    </r>
    <r>
      <rPr>
        <b/>
        <sz val="11"/>
        <color rgb="FF000000"/>
        <rFont val="Calibri"/>
      </rPr>
      <t>3er Trimestre:</t>
    </r>
    <r>
      <rPr>
        <sz val="11"/>
        <color rgb="FF000000"/>
        <rFont val="Calibri"/>
      </rPr>
      <t xml:space="preserve"> Dado que los componentes jurídicos y financiero de la descripción del modelo actual ya vienen elaborados desde el trimestre pasado y que no se adjunta una versión del documento actualizado con componentes adicionales desarrollados, se registra un avance para el trimestre del 0%.
</t>
    </r>
    <r>
      <rPr>
        <b/>
        <sz val="11"/>
        <color rgb="FF000000"/>
        <rFont val="Calibri"/>
      </rPr>
      <t xml:space="preserve">4to Trimestre: </t>
    </r>
    <r>
      <rPr>
        <sz val="11"/>
        <color rgb="FF000000"/>
        <rFont val="Calibri"/>
      </rPr>
      <t>El área logística reporta la culminación del documento programado para dar término a esta actividad.</t>
    </r>
  </si>
  <si>
    <t>ñ</t>
  </si>
  <si>
    <t>Documento de análisis y evaluación elaborado</t>
  </si>
  <si>
    <t>Un documento de análisis y evaluación presentado</t>
  </si>
  <si>
    <r>
      <rPr>
        <b/>
        <sz val="11"/>
        <rFont val="Calibri"/>
      </rPr>
      <t>3er Trimestre:</t>
    </r>
    <r>
      <rPr>
        <sz val="11"/>
        <rFont val="Calibri"/>
      </rPr>
      <t xml:space="preserve"> Esta actividad no tiene avance,  se evaluará con el equipo técnico la posibilidad de modificar la actividad
</t>
    </r>
    <r>
      <rPr>
        <b/>
        <sz val="11"/>
        <rFont val="Calibri"/>
      </rPr>
      <t>4to Trimestre:</t>
    </r>
    <r>
      <rPr>
        <sz val="11"/>
        <color rgb="FF000000"/>
        <rFont val="Calibri"/>
      </rPr>
      <t xml:space="preserve"> La DIRLOG adjunta documento con el comparativo de diferentes Modelos de alimentación</t>
    </r>
  </si>
  <si>
    <r>
      <rPr>
        <b/>
        <sz val="11"/>
        <rFont val="Calibri"/>
      </rPr>
      <t>3er Trimestre:</t>
    </r>
    <r>
      <rPr>
        <sz val="11"/>
        <rFont val="Calibri"/>
      </rPr>
      <t xml:space="preserve"> La DIRLOG informa que, con corte al 30 de septiembre, no se presenta avance en la elaboración del análisis y evaluarán en el próximo trimestre la pertinencia y/o necesidad del mismo, con miras a evaluar su modfiicación o postergación.
</t>
    </r>
    <r>
      <rPr>
        <b/>
        <sz val="11"/>
        <rFont val="Calibri"/>
      </rPr>
      <t>4to Trimestre:</t>
    </r>
    <r>
      <rPr>
        <sz val="11"/>
        <color rgb="FF000000"/>
        <rFont val="Calibri"/>
      </rPr>
      <t xml:space="preserve"> La DIRLOG presenta un análisis descriptivo del modelo de alimentación de la Secretaría Distrital de Integración Social y la Secretaría de Educación Distrital. Siendo ael producto programado un documento de análisis y evaluación, desde OAPLA se identifica un documento descriptivo más no se evidencian elementos comparados, evaluados y/o generación de aportes potenciales para el modelo de alimentación de la entidad, lo cual se infiere es el resultado deseado de la generación de este documento. Se valor en un 70%.</t>
    </r>
  </si>
  <si>
    <t>Documento del modelo propuesto (1a versión) presentado</t>
  </si>
  <si>
    <t>Documento del modelo propuesto (1a versión)</t>
  </si>
  <si>
    <r>
      <rPr>
        <b/>
        <sz val="11"/>
        <rFont val="Calibri"/>
      </rPr>
      <t>4to Trimestre:</t>
    </r>
    <r>
      <rPr>
        <sz val="11"/>
        <color rgb="FF000000"/>
        <rFont val="Calibri"/>
      </rPr>
      <t xml:space="preserve"> SIn reporte</t>
    </r>
  </si>
  <si>
    <r>
      <rPr>
        <b/>
        <sz val="11"/>
        <rFont val="Calibri"/>
      </rPr>
      <t>4to Triemstre:</t>
    </r>
    <r>
      <rPr>
        <sz val="11"/>
        <color rgb="FF000000"/>
        <rFont val="Calibri"/>
      </rPr>
      <t xml:space="preserve"> La DIRLOG no realiza reporte inherente a la actividad. Con base en la actualización del Plan Estratégico de la entidad y el Plan de Acción 2020, se programó un avance en su elaboración del 50% para la vigencia 2020.</t>
    </r>
  </si>
  <si>
    <t>Memorandos de radicación a la DIGECO con documentación para la prestación del servicio de alimentación y supervisión</t>
  </si>
  <si>
    <r>
      <rPr>
        <sz val="11"/>
        <color rgb="FF000000"/>
        <rFont val="Calibri"/>
      </rPr>
      <t xml:space="preserve">1er Trimestre: De acuerdo al diagnóstico integral del modelo actual de prestación del servicio de alimentación entregado el documento técnico para la contratación se entregará el 1 de junio de 2019.
</t>
    </r>
    <r>
      <rPr>
        <b/>
        <sz val="11"/>
        <color rgb="FF000000"/>
        <rFont val="Calibri"/>
      </rPr>
      <t>2do Trimestre:</t>
    </r>
    <r>
      <rPr>
        <sz val="11"/>
        <color rgb="FF000000"/>
        <rFont val="Calibri"/>
      </rPr>
      <t xml:space="preserve"> Durante el segundo trimestre se realizó la actualización  la de las minutas patrón de conformidad con las nuevas directrices del ICBF.
Se actualizó el documento técnico, el talento  humano requerido y los equipos mínimos atendiendo criterios de espacialidad de los ranchos de los ERON.
El documento se encuentra en la elaboración final para tramitar un nuevo proceso contractual. Avance 90%
</t>
    </r>
    <r>
      <rPr>
        <b/>
        <sz val="11"/>
        <color rgb="FF000000"/>
        <rFont val="Calibri"/>
      </rPr>
      <t>3er Trimestre:</t>
    </r>
    <r>
      <rPr>
        <sz val="11"/>
        <color rgb="FF000000"/>
        <rFont val="Calibri"/>
      </rPr>
      <t xml:space="preserve"> Para la nueva contratación del servicio de alimentación se actualizó la ficha técnica de negociación en lo siguiente: (i) Se hicieron modificaciones para tener un mayor control de los procesos del servicios de alimentación. (ii) Se ajustó el cumplimiento de los requerimientos nutricionales. (iii) Se aseguró la inclusión del aporte mínimo de calcio requerido para hombres y mujeres. (iv) Con respecto a las gestantes, se adecuó la ingesta. Finalmente, una vez publicada la Ficha Técnica de Negociación, se aportará el respectivo soporte. El memorando se radicará el próximo trimestre
</t>
    </r>
    <r>
      <rPr>
        <b/>
        <sz val="11"/>
        <color rgb="FF000000"/>
        <rFont val="Calibri"/>
      </rPr>
      <t>4to Trimestre:</t>
    </r>
    <r>
      <rPr>
        <sz val="11"/>
        <color rgb="FF000000"/>
        <rFont val="Calibri"/>
      </rPr>
      <t xml:space="preserve"> Se adjunta carta de intención remitida a la BMC, suscrita por la entidad el día 29 de noviembre. </t>
    </r>
  </si>
  <si>
    <r>
      <rPr>
        <b/>
        <sz val="11"/>
        <color rgb="FF000000"/>
        <rFont val="Calibri"/>
      </rPr>
      <t>2do Trimestre:</t>
    </r>
    <r>
      <rPr>
        <sz val="11"/>
        <color rgb="FF000000"/>
        <rFont val="Calibri"/>
      </rPr>
      <t xml:space="preserve"> Anexan Acta de reunión externa del 12 de junio de 2019 que evidencia la participación de funcionarios de USPEC e ICBF. Los documentos precontractuales por su carácter de confidencialidad no puede ser anexados aun como soporte, estos serán de carácter público una vez se dé apertura al proceso.
</t>
    </r>
    <r>
      <rPr>
        <b/>
        <sz val="11"/>
        <color rgb="FF000000"/>
        <rFont val="Calibri"/>
      </rPr>
      <t>3er Trimestre:</t>
    </r>
    <r>
      <rPr>
        <sz val="11"/>
        <color rgb="FF000000"/>
        <rFont val="Calibri"/>
      </rPr>
      <t xml:space="preserve"> LA DIRLOG menciona avance en la preparación de la documentación precontractual para el servicio de alimentación la cual no anexa con corte al 30 de septiembre dado que tiene caracter confidencial hasta no sea publicado de manera oficial.
</t>
    </r>
    <r>
      <rPr>
        <b/>
        <sz val="11"/>
        <color rgb="FF000000"/>
        <rFont val="Calibri"/>
      </rPr>
      <t>4to Trimestre</t>
    </r>
    <r>
      <rPr>
        <sz val="11"/>
        <color rgb="FF000000"/>
        <rFont val="Calibri"/>
      </rPr>
      <t>: Enteniendo que por la modalidad de contratación el proceso no implica un memorando de radicacióna la DIGECO sino la activación del proceso ante la BMC, la DIRLOG adjunta carta de intención remitida a esta entidad el pasado 29 de noviembre.</t>
    </r>
  </si>
  <si>
    <t>Contratos perfeccionados</t>
  </si>
  <si>
    <t>Publicación de los procesos de contratación en el SECOP y contratos perfeccionados</t>
  </si>
  <si>
    <r>
      <t xml:space="preserve">1er Trimestre: </t>
    </r>
    <r>
      <rPr>
        <sz val="11"/>
        <rFont val="Arial Narrow"/>
      </rPr>
      <t xml:space="preserve"> Adjudicación de  12  procesos, que fueron perfeccionados con la firma de las partes, para llevar a cabo la Gestión Contractual.</t>
    </r>
  </si>
  <si>
    <r>
      <rPr>
        <u/>
        <sz val="11"/>
        <rFont val="Arial Narrow"/>
      </rPr>
      <t>1er Trimestre</t>
    </r>
    <r>
      <rPr>
        <sz val="11"/>
        <rFont val="Arial Narrow"/>
      </rPr>
      <t xml:space="preserve">: Adjuntan  archivo en excel: Clase de contrato; Nº. Convenio;  Fecha suscripción;  Contratista; Objeto;  Modalidad de selección; Valor total;  Supervisión y para cada uno de los contratos link SECOP ó TVEC </t>
    </r>
  </si>
  <si>
    <t>Numero de informes de seguimiento entregados / Número de informes de seguimiento programados</t>
  </si>
  <si>
    <t>Informes de seguimiento mensual al servicio de alimentación de acuerdo con las condiciones de calidad solicitadas</t>
  </si>
  <si>
    <r>
      <rPr>
        <u/>
        <sz val="11"/>
        <rFont val="Calibri"/>
      </rPr>
      <t>1er Trimestre:</t>
    </r>
    <r>
      <rPr>
        <sz val="11"/>
        <rFont val="Calibri"/>
      </rPr>
      <t xml:space="preserve"> Para la interventoría se establecerán los criterios de acuerdo  al documento que se entregue el 1 de junio de 2019
</t>
    </r>
    <r>
      <rPr>
        <b/>
        <sz val="11"/>
        <rFont val="Calibri"/>
      </rPr>
      <t>2do Trimestre</t>
    </r>
    <r>
      <rPr>
        <sz val="11"/>
        <rFont val="Calibri"/>
      </rPr>
      <t xml:space="preserve">: Actualmente, el seguimiento al servicio de alimentación lo realiza la Universidad Nacional a través del contrato interadministrativo No. 150 de 2019 que tiene vigencia desde el 10 de abril hasta el 30 de diciembre de 2019. Dentro de sus obligaciones se encuentra la elaboración de informes mensuales los cuales para el caso del último trimestre se adjuntan los de abril, mayo y junio que representa un avance del 25% según lo programado
</t>
    </r>
    <r>
      <rPr>
        <b/>
        <sz val="11"/>
        <rFont val="Calibri"/>
      </rPr>
      <t>3er Trimestre:</t>
    </r>
    <r>
      <rPr>
        <sz val="11"/>
        <rFont val="Calibri"/>
      </rPr>
      <t xml:space="preserve"> Actualmente, el seguimiento al servicio de alimentación lo realiza la Universidad Nacional a través del contrato interadministrativo No. 150 de 2019 que tiene vigencia desde el 10 de abril hasta el 30 de diciembre de 2019, se aportaran los informes de julio, agosto y septiembre
</t>
    </r>
    <r>
      <rPr>
        <b/>
        <sz val="11"/>
        <rFont val="Calibri"/>
      </rPr>
      <t>4to Trimestre:</t>
    </r>
    <r>
      <rPr>
        <sz val="11"/>
        <color rgb="FF000000"/>
        <rFont val="Calibri"/>
      </rPr>
      <t xml:space="preserve"> Se aportan los informes de interventoría para el servicio de alimentación correspondiente a los meses de septiembre , octubre y noviembre del 2019.</t>
    </r>
  </si>
  <si>
    <r>
      <rPr>
        <b/>
        <sz val="11"/>
        <color rgb="FF000000"/>
        <rFont val="Calibri"/>
      </rPr>
      <t xml:space="preserve">2do trimestre: </t>
    </r>
    <r>
      <rPr>
        <sz val="11"/>
        <color rgb="FF000000"/>
        <rFont val="Calibri"/>
      </rPr>
      <t xml:space="preserve">Adjuntan los informes de interventoría de los meses de mayo y junio en archivo digital y el de abril en una ruta a carpeta compartida.
</t>
    </r>
    <r>
      <rPr>
        <b/>
        <sz val="11"/>
        <color rgb="FF000000"/>
        <rFont val="Calibri"/>
      </rPr>
      <t xml:space="preserve">3er Trimestre: </t>
    </r>
    <r>
      <rPr>
        <sz val="11"/>
        <color rgb="FF000000"/>
        <rFont val="Calibri"/>
      </rPr>
      <t xml:space="preserve">la DIRLOG adjunta los informes de supervisión del servicio de alimentación de los meses julio, agosto y septiembre.
</t>
    </r>
    <r>
      <rPr>
        <b/>
        <sz val="11"/>
        <color rgb="FF000000"/>
        <rFont val="Calibri"/>
      </rPr>
      <t>4to Trimestre:</t>
    </r>
    <r>
      <rPr>
        <sz val="11"/>
        <color rgb="FF000000"/>
        <rFont val="Calibri"/>
      </rPr>
      <t xml:space="preserve"> El área anexa soportes de la interventoría inherente a los meses de octubre y noviembre</t>
    </r>
  </si>
  <si>
    <t>Un perfil epidemiológico en salud elaborado para los 39 establecimientos priorizados</t>
  </si>
  <si>
    <r>
      <rPr>
        <u/>
        <sz val="11"/>
        <color rgb="FF000000"/>
        <rFont val="Calibri"/>
      </rPr>
      <t>1er Trimestre</t>
    </r>
    <r>
      <rPr>
        <sz val="11"/>
        <color rgb="FF000000"/>
        <rFont val="Calibri"/>
      </rPr>
      <t xml:space="preserve">: Se realizó matriz de priorización para establecer los criterios de los 39 ERON a intervenir. Se realizará instrucción al Consorcio para estudio de mercado.
</t>
    </r>
    <r>
      <rPr>
        <b/>
        <sz val="11"/>
        <color rgb="FF000000"/>
        <rFont val="Calibri"/>
      </rPr>
      <t>2do Trimestre:</t>
    </r>
    <r>
      <rPr>
        <sz val="11"/>
        <color rgb="FF000000"/>
        <rFont val="Calibri"/>
      </rPr>
      <t xml:space="preserve"> El área logística presenta el Informe de comportamiento demanda de servicios de salud Fondo Nacional de Salud PPL - Primer Semestre 2018 como el Perfil Epidemiológico, el cual durante la vigencia de 2019 estará supeditado a una actualización. Para ello, en el segundo trimestre se presentó en el marco de Consejo Directivo una modificación de perfil de cargo para contar con una enfermera especialista en epidemiología quien se encargará de adelantar las actividades propias de la actualización del perfil epidemiológico en los ERON priorizados. Para el próximo trimestre se realizará la gestión para la aprobación por acta de esta modificación con miras a contar con el perfil actualizado en el último trimestre del año. Dado que el acta está en proceso de revisión para firmas no se anexa aún como soporte, se anexará en el reporte del próximo trimestre. El área responsable determina un avance para el trimestre de 40%, en la iniciativa de contar con el Perfil Epidemiológico en lo que resta de la vigencia.
</t>
    </r>
    <r>
      <rPr>
        <b/>
        <sz val="11"/>
        <color rgb="FF000000"/>
        <rFont val="Calibri"/>
      </rPr>
      <t>3er Trimestre:</t>
    </r>
    <r>
      <rPr>
        <sz val="11"/>
        <color rgb="FF000000"/>
        <rFont val="Calibri"/>
      </rPr>
      <t xml:space="preserve"> Las hojas de vida para la contratación de la persona que elaborará el perfil de epidemilogo, se encuentra en la Dirección de Logística para análisis de perfil. Hasta la fecha de corte no se ha avanzado en la actualización del informe de demanda del cual se deriva el perfil epidemiológico. Se espera continuar con el proceso el próximo trimestre. 
</t>
    </r>
    <r>
      <rPr>
        <b/>
        <sz val="11"/>
        <color rgb="FF000000"/>
        <rFont val="Calibri"/>
      </rPr>
      <t>4to Trimestre:</t>
    </r>
    <r>
      <rPr>
        <sz val="11"/>
        <color rgb="FF000000"/>
        <rFont val="Calibri"/>
      </rPr>
      <t xml:space="preserve"> Dado que como  producto del análisis realizado por el área sobre los datos disponibles y necesarios para el levantamiento de un perfil epidemiologico, se requería además del documento actualizado de comportamiento de la salud en la PPL 2018, las frecuencias de uso, registros individuales de prestación de servicios de salud intramurales y otras estadísticas, que es imposible obtener debido a que a la fecha no se cuenta con Historia Clínica electrónica, no se logró el 100%. Se espera, que una vez contratado dicho sistema de información y completado al menos un ciclo (un año de datos) se pueda extractar la información estadística necesaria, para la caracterización de la PPL y así el levantamiento del Perfil Epidemiologico. En este contexto, se trabajaría durante las vigencias de 2020 y 2021 en esta actividad</t>
    </r>
  </si>
  <si>
    <r>
      <rPr>
        <u/>
        <sz val="11"/>
        <color rgb="FF000000"/>
        <rFont val="Calibri"/>
      </rPr>
      <t>1er Trimestre</t>
    </r>
    <r>
      <rPr>
        <sz val="11"/>
        <color rgb="FF000000"/>
        <rFont val="Calibri"/>
      </rPr>
      <t xml:space="preserve">: Adjuntan Matriz Priorización de 39 ERON
</t>
    </r>
    <r>
      <rPr>
        <b/>
        <sz val="11"/>
        <color rgb="FF000000"/>
        <rFont val="Calibri"/>
      </rPr>
      <t>3er Trimestre:</t>
    </r>
    <r>
      <rPr>
        <sz val="11"/>
        <color rgb="FF000000"/>
        <rFont val="Calibri"/>
      </rPr>
      <t xml:space="preserve"> La DIRLOG menciona estar adelantando las actividades previas a la contratación del rolque elaborará el perfil epidemiológico sin avance directa en el documento.
</t>
    </r>
    <r>
      <rPr>
        <b/>
        <sz val="11"/>
        <color rgb="FF000000"/>
        <rFont val="Calibri"/>
      </rPr>
      <t xml:space="preserve">4to Trimestre: </t>
    </r>
    <r>
      <rPr>
        <sz val="11"/>
        <color rgb="FF000000"/>
        <rFont val="Calibri"/>
      </rPr>
      <t>La DIRLOG manifiesta una serie de acciones e insumos antecedentes estrictamnete requeridos para la elaboración del perfil epidemiológico con los que actualmente no cuenta. Menciona que, en una estructura lógica, ecauzara sus esfuerzos en la próxima vigencia para contar con la Historia Cllínica Electrónica para comenzar a elaborar el Perfil en el año 2021.</t>
    </r>
  </si>
  <si>
    <t>Contratos suscritos y legalizados conforme a las necesidades establecidas en el perfil</t>
  </si>
  <si>
    <r>
      <rPr>
        <b/>
        <sz val="11"/>
        <rFont val="Calibri"/>
      </rPr>
      <t>2do Trimestre</t>
    </r>
    <r>
      <rPr>
        <sz val="11"/>
        <rFont val="Calibri"/>
      </rPr>
      <t xml:space="preserve">: Actualmente el servicio de salud se encuentra contratado con el Consorcio de atención en salud para la PPL 2019, el cual comenzó el 1 de abril de 2019 y termina el 31 de diciembre de 2019. La  gestión contractual tendrá en cuenta los resultados que se deriven del perfil epdemiológico para la próxima vigencia.
</t>
    </r>
    <r>
      <rPr>
        <b/>
        <sz val="11"/>
        <rFont val="Calibri"/>
      </rPr>
      <t>3er Trimestre:</t>
    </r>
    <r>
      <rPr>
        <sz val="11"/>
        <rFont val="Calibri"/>
      </rPr>
      <t xml:space="preserve"> Continúa la prestación del servicio de salud mediante contrato 145 de 2019 suscrito con el Consorcio Fondo de Atención en Salud PPL 2019. Se reitera que la  gestión contractual tendrá en cuenta los resultados que se deriven del perfil epdemiológico para la próxima vigencia.
</t>
    </r>
    <r>
      <rPr>
        <b/>
        <sz val="11"/>
        <rFont val="Calibri"/>
      </rPr>
      <t>4to. trimestre:</t>
    </r>
    <r>
      <rPr>
        <sz val="11"/>
        <color rgb="FF000000"/>
        <rFont val="Calibri"/>
      </rPr>
      <t xml:space="preserve"> Continúa la prestación del servicio de salud mediante contrato 145 de 2019 suscrito con el Consorcio Fondo de Atención en Salud PPL 2019. Se reitera que la  gestión contractual tendrá en cuenta los resultados que se deriven del perfil epdemiológico para la próxima vigencia.</t>
    </r>
  </si>
  <si>
    <r>
      <rPr>
        <b/>
        <sz val="11"/>
        <rFont val="Calibri"/>
      </rPr>
      <t>2do Trimestre:</t>
    </r>
    <r>
      <rPr>
        <sz val="11"/>
        <rFont val="Calibri"/>
      </rPr>
      <t xml:space="preserve"> Anexan Contrato 145 de 2019 suscrito con el Consorcio Fondo de Atención en Salud PPL 2019
</t>
    </r>
    <r>
      <rPr>
        <b/>
        <sz val="11"/>
        <rFont val="Calibri"/>
      </rPr>
      <t>3er Trimestre:</t>
    </r>
    <r>
      <rPr>
        <sz val="11"/>
        <rFont val="Calibri"/>
      </rPr>
      <t xml:space="preserve"> El área manifiesta la continuidad del servicio bajo el contrato que cubre la operación para toda la vigencia y, tal como lo especificaron el mes anterior, el proceso contractual de la próxima vigencia considerará los resultados del Perfil Epidemiológico que se obtengan
</t>
    </r>
    <r>
      <rPr>
        <b/>
        <sz val="11"/>
        <rFont val="Calibri"/>
      </rPr>
      <t>4to Trimestre:</t>
    </r>
    <r>
      <rPr>
        <sz val="11"/>
        <color rgb="FF000000"/>
        <rFont val="Calibri"/>
      </rPr>
      <t xml:space="preserve"> Actividad terminada con un avance del 80% dado que la contratación se realizó con base en las necesidades de la prestación del servicio más no sobre un resultado de un perfil epidemiológico. Sin embargo, se evidencia que éste, que es estrictamnete necesario para reconocer de manera objetiva las necesidades de la prestación del servicio, continuará sus actividades a partir de la vigencia del 2020</t>
    </r>
  </si>
  <si>
    <t>Director Logístico
Dirección de Gestión Contractual</t>
  </si>
  <si>
    <t>Publicación de los procesos de contratación en el SECOP y contrato suscrito y legalizado</t>
  </si>
  <si>
    <r>
      <t>1er Trimestre:</t>
    </r>
    <r>
      <rPr>
        <sz val="11"/>
        <rFont val="Arial Narrow"/>
      </rPr>
      <t xml:space="preserve">  Adjudicación del  proceso que corresponde al contrato No. 145 de marzo 29/19 con el CONSORCIO FONDO DE ATENCIÓN EN SALUD  PPL 2019. </t>
    </r>
  </si>
  <si>
    <r>
      <rPr>
        <u/>
        <sz val="11"/>
        <rFont val="Arial Narrow"/>
      </rPr>
      <t>1er Trimestre</t>
    </r>
    <r>
      <rPr>
        <sz val="11"/>
        <rFont val="Arial Narrow"/>
      </rPr>
      <t>: Se adjunta archivo en excel, que contiene: Clase de Contrato;  Nº Convenio; Fecha Suscripción;  Contratista;  Objeto;  Valor Total y  Link SECOP ó TVEC</t>
    </r>
  </si>
  <si>
    <t>Informes de auditoría y seguimiento mensuales prestación del servicio de salud a la PPL intramural y los servicios contratados con la red externa</t>
  </si>
  <si>
    <r>
      <rPr>
        <b/>
        <sz val="11"/>
        <rFont val="Calibri"/>
      </rPr>
      <t>2do Trimestre:</t>
    </r>
    <r>
      <rPr>
        <sz val="11"/>
        <rFont val="Calibri"/>
      </rPr>
      <t xml:space="preserve"> El pasado 28 de junio se adjudicó el proceso de auditoria al servicio de salud a la firma Tools SAS quien  prestará el servicio de auditoría médica concurrente y calidad de la atención. Este contrato tendrá una vigencia hasta el 31 de diciembre de 2019. Dentro de sus entregables se contempla la entrega informes mensuales, seguimiento a planes de mejora y un informe final. La ejecución comienza en el mes de julio. Asimismo, personal contratado por el consorcio realizó supervisión durante el último trimestre al servicio de salud. 
</t>
    </r>
    <r>
      <rPr>
        <b/>
        <sz val="11"/>
        <rFont val="Calibri"/>
      </rPr>
      <t>3er Trimestre:</t>
    </r>
    <r>
      <rPr>
        <sz val="11"/>
        <rFont val="Calibri"/>
      </rPr>
      <t xml:space="preserve"> La auditoria médica concurrente y calidad al servicio de salud se viene prestando con la firma Tools SAS. Se acuerda un avance del </t>
    </r>
    <r>
      <rPr>
        <sz val="11"/>
        <color rgb="FF000000"/>
        <rFont val="Calibri"/>
      </rPr>
      <t xml:space="preserve">21,8% equivalente a la entrega de 2 informes de 3.
</t>
    </r>
    <r>
      <rPr>
        <b/>
        <sz val="11"/>
        <rFont val="Calibri"/>
      </rPr>
      <t>4to Trimestre:</t>
    </r>
    <r>
      <rPr>
        <sz val="11"/>
        <color rgb="FF000000"/>
        <rFont val="Calibri"/>
      </rPr>
      <t xml:space="preserve"> Durante el último trimestre, la prestación del servicio de salud a la ppl contó con auditoría de calidad y concurrencia en la prestación del servicio intramural y extramural por parte de la firma TOOLS SAS. Se adjuntan los informes del septiembre, octubre, noviembre del 2019, el informe del mes de diciembre se encuentra en revisión.</t>
    </r>
  </si>
  <si>
    <r>
      <rPr>
        <b/>
        <sz val="11"/>
        <rFont val="Calibri"/>
      </rPr>
      <t>2do trimestre:</t>
    </r>
    <r>
      <rPr>
        <sz val="11"/>
        <rFont val="Calibri"/>
      </rPr>
      <t xml:space="preserve"> Adjuntan el Anexo de Condiciones Generales del Contrato 173 de 2019, soporte de adjudicación del proceso en el SECOP y el informe de supervisión del último trimestre.
</t>
    </r>
    <r>
      <rPr>
        <b/>
        <sz val="11"/>
        <rFont val="Calibri"/>
      </rPr>
      <t>3er Trimestre:</t>
    </r>
    <r>
      <rPr>
        <sz val="11"/>
        <rFont val="Calibri"/>
      </rPr>
      <t xml:space="preserve"> La DIRLOG adjunta los soportes de auditoría de calidad y médica de concurrencia del servicio de salud prestado en julio y agosto, septiembre no los adjunta dado que el proveedor no lo ha allegado. Se valor un avance del 21,8% equivalente a la entrega de 2 informes de 3.
</t>
    </r>
    <r>
      <rPr>
        <b/>
        <sz val="11"/>
        <rFont val="Calibri"/>
      </rPr>
      <t>4to Trimestre:</t>
    </r>
    <r>
      <rPr>
        <sz val="11"/>
        <color rgb="FF000000"/>
        <rFont val="Calibri"/>
      </rPr>
      <t xml:space="preserve"> La DIRLOG adjunta los soportes de la auditoría de calidad y médica de concurrencia del servicio de salud de los meses entre septiembre y noviembre de 2019. El informe de diciembre, a pesar de estar elaborado, aun se encuentra en revisión por lo que aun no se puede registrar como soporte.</t>
    </r>
  </si>
  <si>
    <t>Un documento soporte con la población objetivo</t>
  </si>
  <si>
    <t>Un documento soporte con la población objetivo en la periodicidad establecida</t>
  </si>
  <si>
    <r>
      <rPr>
        <u/>
        <sz val="11"/>
        <rFont val="Arial Narrow"/>
      </rPr>
      <t>1er Trimestre:</t>
    </r>
    <r>
      <rPr>
        <sz val="11"/>
        <rFont val="Arial Narrow"/>
      </rPr>
      <t xml:space="preserve"> documento de solicitud de vigencia futura vigilancia electrónica hasta el año 2021, en el cual se define para el nuevo proceso  la prestación del servicio a 5.400 PPL </t>
    </r>
  </si>
  <si>
    <r>
      <rPr>
        <u/>
        <sz val="11"/>
        <rFont val="Arial Narrow"/>
      </rPr>
      <t>1er Trimestre</t>
    </r>
    <r>
      <rPr>
        <sz val="11"/>
        <rFont val="Arial Narrow"/>
      </rPr>
      <t>: Anexan Oficio  E-2019-006233, dirigido al Minjusticia, solicitud vigencias futuras 2020-2021, junto con la justificación</t>
    </r>
  </si>
  <si>
    <t>Memorandos de radicación a la DIGECO de documentación para la prestación del servicio de vigilancia electrónica que contemple la adecuada transición entre tecnologías (en caso de ser necesario)</t>
  </si>
  <si>
    <r>
      <rPr>
        <u/>
        <sz val="11"/>
        <rFont val="Calibri"/>
      </rPr>
      <t>1er Trimestre</t>
    </r>
    <r>
      <rPr>
        <sz val="11"/>
        <color rgb="FF000000"/>
        <rFont val="Calibri"/>
      </rPr>
      <t xml:space="preserve">: Se entregaron a la Dirección de Gestión Contractual, los insumos (ficha técnica de producto y estudios previos) para el proceso de selección de proveedor. Éstos  debieron ser ajustados y serán  presentados en el siguiente trimestre.
</t>
    </r>
    <r>
      <rPr>
        <b/>
        <sz val="11"/>
        <rFont val="Calibri"/>
      </rPr>
      <t>2do Trimestre:</t>
    </r>
    <r>
      <rPr>
        <sz val="11"/>
        <color rgb="FF000000"/>
        <rFont val="Calibri"/>
      </rPr>
      <t xml:space="preserve"> Si bien, mediante memorando I-2019-012938, de fecha 08/03/2019 se radicó en DIGECO el insumo para el proceso precontractual para la prestación del servicio de vigilancia electrónica a PPL, aún el proceso se encuentra en la depuración de aspectos técnicos que deben afinarse para radicar nuevamente el Memorando. Con el fin de garantizar la continuidad del servicio este será radicado oportunamente durante el próximo trimestre.
</t>
    </r>
    <r>
      <rPr>
        <b/>
        <sz val="11"/>
        <rFont val="Calibri"/>
      </rPr>
      <t>3er Trimestre:</t>
    </r>
    <r>
      <rPr>
        <sz val="11"/>
        <color rgb="FF000000"/>
        <rFont val="Calibri"/>
      </rPr>
      <t xml:space="preserve"> El día 26 de agosto se entregó memorando con la documentación precontractual (Estudios Previo y Ficha Técnica) a la DIGECO para realizar el proceso de contratración del servicio de vigilancia electrónica.</t>
    </r>
  </si>
  <si>
    <r>
      <rPr>
        <u/>
        <sz val="11"/>
        <rFont val="Calibri"/>
      </rPr>
      <t>1er Trimestre:</t>
    </r>
    <r>
      <rPr>
        <sz val="11"/>
        <color rgb="FF000000"/>
        <rFont val="Calibri"/>
      </rPr>
      <t xml:space="preserve"> Anexan Memorando de marzo 8/19 a Digeco Documentación proceso Vigilancia Electrónica
</t>
    </r>
    <r>
      <rPr>
        <b/>
        <sz val="11"/>
        <rFont val="Calibri"/>
      </rPr>
      <t>2do Trimestre:</t>
    </r>
    <r>
      <rPr>
        <sz val="11"/>
        <color rgb="FF000000"/>
        <rFont val="Calibri"/>
      </rPr>
      <t xml:space="preserve"> Anexan memorando I-2019-012938 dirigido a la DIGECO con una remisión de documentación para el proceso de vigilancia electrónica.
</t>
    </r>
    <r>
      <rPr>
        <b/>
        <sz val="11"/>
        <rFont val="Calibri"/>
      </rPr>
      <t>3er Trimestre:</t>
    </r>
    <r>
      <rPr>
        <sz val="11"/>
        <color rgb="FF000000"/>
        <rFont val="Calibri"/>
      </rPr>
      <t xml:space="preserve"> Anexa memorando soporte fechado del 23 de agosto, en el que se evidencia la entrega del Estudio Previo, Ficha Técnica, Certificación Canal Autorizado, Formato de Productos y Marcas, Matriz de Riesgos, Análisis del sector, estudio de mercado, contartos suscritos, CDP y autorización de vigencias futuras. Por lo que se entiende terminada la actividad en un 100%  </t>
    </r>
  </si>
  <si>
    <t>Publicación de los procesos de contratación en el SECOP y Contratos perfeccionados</t>
  </si>
  <si>
    <r>
      <rPr>
        <b/>
        <sz val="11"/>
        <rFont val="Calibri"/>
      </rPr>
      <t>3er Trimestre:</t>
    </r>
    <r>
      <rPr>
        <sz val="11"/>
        <rFont val="Calibri"/>
      </rPr>
      <t xml:space="preserve"> Se publica el proceso USPEC-LP-062-2019 el dia 11 de septiembre de 2019 el cual tiene como fecha prevista de adjudicaciòn 12 de noviembre de 2019 
</t>
    </r>
    <r>
      <rPr>
        <b/>
        <sz val="11"/>
        <rFont val="Calibri"/>
      </rPr>
      <t>4to Trimestre:</t>
    </r>
    <r>
      <rPr>
        <sz val="11"/>
        <color rgb="FF000000"/>
        <rFont val="Calibri"/>
      </rPr>
      <t xml:space="preserve"> Se sucribió contrato de prestación de servicios  275 de 2019 y el de interventoria 277 de 2019.</t>
    </r>
  </si>
  <si>
    <r>
      <rPr>
        <b/>
        <sz val="11"/>
        <rFont val="Calibri"/>
      </rPr>
      <t>3er Trimestre:</t>
    </r>
    <r>
      <rPr>
        <sz val="11"/>
        <rFont val="Calibri"/>
      </rPr>
      <t xml:space="preserve"> La DIGECO anexa soporte de la publicación del proceso , avance autoevaluado del 50%. A la adjudicación y perfeccionamiento del contrato se atribuirá el 50% restante
</t>
    </r>
    <r>
      <rPr>
        <b/>
        <sz val="11"/>
        <rFont val="Calibri"/>
      </rPr>
      <t>4to Trimestre:</t>
    </r>
    <r>
      <rPr>
        <sz val="11"/>
        <color rgb="FF000000"/>
        <rFont val="Calibri"/>
      </rPr>
      <t xml:space="preserve"> La DIRLOG adjunta contrato perfeccionado con el Proveedor UT VELEC con lo que se alcanza el própósito de la actividad.</t>
    </r>
  </si>
  <si>
    <t>Ok</t>
  </si>
  <si>
    <t>Informes de seguimiento al servicio de vigilancia electrónica con las condiciones de calidad solicitadas</t>
  </si>
  <si>
    <r>
      <rPr>
        <u/>
        <sz val="11"/>
        <color rgb="FF000000"/>
        <rFont val="Calibri"/>
      </rPr>
      <t>1er Trimestre</t>
    </r>
    <r>
      <rPr>
        <sz val="11"/>
        <color rgb="FF000000"/>
        <rFont val="Calibri"/>
      </rPr>
      <t xml:space="preserve">: Realización de  dos mesas de trabajo semanales entre el CERVI,  la USPEC,  la Interventoría y el Proveedor del servicio, con el fin de efectuar un seguimiento continuo a la prestación del servicio
</t>
    </r>
    <r>
      <rPr>
        <b/>
        <sz val="11"/>
        <color rgb="FF000000"/>
        <rFont val="Calibri"/>
      </rPr>
      <t>2do Trimestre:</t>
    </r>
    <r>
      <rPr>
        <sz val="11"/>
        <color rgb="FF000000"/>
        <rFont val="Calibri"/>
      </rPr>
      <t xml:space="preserve"> Se realizan dos formas de seguimiento que son complementarias:
1. El seguimiento realizado por el Interventor, quien presenta informes mensuales sobre las obligaciones cumplidas e incumplidas por parte del operador del servicio. En cuanto al incumplimiento de las obligaciones por parte del proveedor, la Dirección de Logística remitirá a la Dirección de Gestión Contractual  memorando, dando cuenta de la situación de un presunto incumplimiento.
2. El seguimiento que realiza la supervisión del contrato a través de mesas de trabajo entre el INPEC, el operador del servicio, la Interventoría y la USPEC. 
</t>
    </r>
    <r>
      <rPr>
        <b/>
        <sz val="11"/>
        <color rgb="FF000000"/>
        <rFont val="Calibri"/>
      </rPr>
      <t>3er Trimestre:</t>
    </r>
    <r>
      <rPr>
        <sz val="11"/>
        <color rgb="FF000000"/>
        <rFont val="Calibri"/>
      </rPr>
      <t xml:space="preserve"> Se adjuntan los alcances aclaratorios del concepto de pago de factura correspondiente a la prestación del servicio de vigilancia electrónica de los meses de Julio, Agosto y Septiembre de 2019
</t>
    </r>
    <r>
      <rPr>
        <b/>
        <sz val="11"/>
        <color rgb="FF000000"/>
        <rFont val="Calibri"/>
      </rPr>
      <t>4to Trimestre:</t>
    </r>
    <r>
      <rPr>
        <sz val="11"/>
        <color rgb="FF000000"/>
        <rFont val="Calibri"/>
      </rPr>
      <t xml:space="preserve"> Durante el último trimestre del año se emitieron dos conceptos de interventoría alusivos a la prestación del servicio de vigilancia electrónica de los meses octubre y noviembre. Con respecto al mes de diciembre, según la cláusula 4 forma de pago, el primer mes de trancisión (correspondiente al mes de diciembre de 2019), tendrá un valor fijo a pagar de $2.784.499.505 de tal forma el pago no depende del concepto de interventoría, la cual terminó en el mes de noviembre. </t>
    </r>
  </si>
  <si>
    <r>
      <rPr>
        <u/>
        <sz val="11"/>
        <color rgb="FF000000"/>
        <rFont val="Calibri"/>
      </rPr>
      <t>1er Trimestre</t>
    </r>
    <r>
      <rPr>
        <sz val="11"/>
        <color rgb="FF000000"/>
        <rFont val="Calibri"/>
      </rPr>
      <t xml:space="preserve">: Anexan 4 Actas de Mesas de Trabajo INPEC, CERVI y USPEC
</t>
    </r>
    <r>
      <rPr>
        <b/>
        <sz val="11"/>
        <color rgb="FF000000"/>
        <rFont val="Calibri"/>
      </rPr>
      <t>2do Trimestre:</t>
    </r>
    <r>
      <rPr>
        <sz val="11"/>
        <color rgb="FF000000"/>
        <rFont val="Calibri"/>
      </rPr>
      <t xml:space="preserve"> Anexan 8 actas de seguimiento al contrato de vigilancia electrónica realizadas en el último trimestre que evidencian participación de personal de CERVI, Interventoría, USPEC, INPEC y UTTA. Informe de interventoría de los meses de abril y mayo
</t>
    </r>
    <r>
      <rPr>
        <b/>
        <sz val="11"/>
        <color rgb="FF000000"/>
        <rFont val="Calibri"/>
      </rPr>
      <t>3er Trimestre:</t>
    </r>
    <r>
      <rPr>
        <sz val="11"/>
        <color rgb="FF000000"/>
        <rFont val="Calibri"/>
      </rPr>
      <t xml:space="preserve"> La DIRLOG adjunta los alcances de conceptos aclaratorios que refiere son un resumen de las valoraciones mensuales completas realizadas por la interventoría que fungen como informe de la prestación del servicio. EStas se encuentran en archivo de la DIRLOG.
</t>
    </r>
    <r>
      <rPr>
        <b/>
        <sz val="11"/>
        <color rgb="FF000000"/>
        <rFont val="Calibri"/>
      </rPr>
      <t>4to Trimestre</t>
    </r>
    <r>
      <rPr>
        <sz val="11"/>
        <color rgb="FF000000"/>
        <rFont val="Calibri"/>
      </rPr>
      <t>: La DIRLOG adjunta los conceptos de los meses de octubre y noviembre dado que como lo manifiesta el área, para el último mes no fue necesario realizar informe para el pago. Sin embargo desde la OAPLA se realiza la sugerencia que para todos los meses se realice una evaluación del servicio que sirva tanto para corroborar la efectiva prestación del servicio bajo las características contratadas.</t>
    </r>
  </si>
  <si>
    <t>Un Documento técnico con recomendaciones tecnológicas y de operación del modelo</t>
  </si>
  <si>
    <r>
      <rPr>
        <u/>
        <sz val="11"/>
        <rFont val="Arial Narrow"/>
      </rPr>
      <t>1er Trimestre</t>
    </r>
    <r>
      <rPr>
        <sz val="11"/>
        <rFont val="Arial Narrow"/>
      </rPr>
      <t>: Se realizó un análisis  de mercado internacional para conocer acerca de la prestación del servicio de vigilancia electrónica y las tecnologías utilizadas en otros países.</t>
    </r>
  </si>
  <si>
    <r>
      <rPr>
        <u/>
        <sz val="11"/>
        <rFont val="Arial Narrow"/>
      </rPr>
      <t>1er Trimestre:</t>
    </r>
    <r>
      <rPr>
        <sz val="11"/>
        <rFont val="Arial Narrow"/>
      </rPr>
      <t xml:space="preserve">  Anexan Análisis de Mercado internacional </t>
    </r>
  </si>
  <si>
    <t>Primera versión del nuevo modelo de vigilancia electrónica</t>
  </si>
  <si>
    <r>
      <rPr>
        <b/>
        <sz val="11"/>
        <rFont val="Arial Narrow"/>
      </rPr>
      <t>2do Trimestre:</t>
    </r>
    <r>
      <rPr>
        <sz val="11"/>
        <color rgb="FF000000"/>
        <rFont val="Arial Narrow"/>
      </rPr>
      <t xml:space="preserve"> El alcance del nuevo modelo de prestación del servicio de vigilancia electrónica, tiene una serie de modificaciones tecnológicas que se ven reflejadas en la ficha técnica estructurada para el nuevo proceso de selección del proveedor, actualmente en etapa precontractual. El soporte de ésta actividad no se adjunta a las evidencias del presente trimestre por ser de carácter reservado y aún no de conocimiento público. </t>
    </r>
  </si>
  <si>
    <t>Un plan de necesidades establecidas con el  INPEC</t>
  </si>
  <si>
    <t>Un plan de necesidades establecidas con el INPEC</t>
  </si>
  <si>
    <r>
      <rPr>
        <u/>
        <sz val="11"/>
        <rFont val="Arial Narrow"/>
      </rPr>
      <t>1er Trimestre</t>
    </r>
    <r>
      <rPr>
        <sz val="11"/>
        <rFont val="Arial Narrow"/>
      </rPr>
      <t>: Se cuenta con el documento de NECESIDADES INPEC 2019 Y NECESIDADES PROYECTADAS 2020 DEL INPEC.</t>
    </r>
  </si>
  <si>
    <r>
      <rPr>
        <u/>
        <sz val="11"/>
        <rFont val="Arial Narrow"/>
      </rPr>
      <t>1er Trimestre:</t>
    </r>
    <r>
      <rPr>
        <sz val="11"/>
        <rFont val="Arial Narrow"/>
      </rPr>
      <t xml:space="preserve"> Adjuntan documento Necesidades del INPEC y anteproyecto 2020</t>
    </r>
  </si>
  <si>
    <t>Memorandos de radicación a la DIGECO de documentación para el suministro de bienes y servicios</t>
  </si>
  <si>
    <r>
      <rPr>
        <b/>
        <u/>
        <sz val="11"/>
        <rFont val="Calibri"/>
      </rPr>
      <t xml:space="preserve">2do Trimestre: </t>
    </r>
    <r>
      <rPr>
        <sz val="11"/>
        <color rgb="FF000000"/>
        <rFont val="Calibri"/>
      </rPr>
      <t xml:space="preserve">De los cinco (5) insumos para la adquisición de bienes que debían radicarse en la DIGECO, se radicaron dos (2): 1. El proceso para la adquisición de radios de comunicación y 2. El proceso de adquisición de la dotación para las salas para audiencias y diligencias judiciales. Aun no se radican los insumos de los otros tres (3) procesos ya que el INPEC definió unas fichas técnicas que debieron ser ajustadas de acuerdo con la realidad tecnológica de los bienes ofrecidos por el mercado. Los insumos para los tres procesos faltantes serán radicados en el siguiente trimestre.
</t>
    </r>
    <r>
      <rPr>
        <b/>
        <sz val="11"/>
        <rFont val="Calibri"/>
      </rPr>
      <t xml:space="preserve">3er Trimestre: </t>
    </r>
    <r>
      <rPr>
        <sz val="11"/>
        <color rgb="FF000000"/>
        <rFont val="Calibri"/>
      </rPr>
      <t>Con respecto a los tres (3) procesos restantes relacionados con la adquisición de (i) Adquisición de equipos para la detección de elementos prohibidos, (ii) Adquisición de CCTV y (iii) Adquisición de Kit de laboratorio de criminalística, éstos fueron radicado a la DIGECO los dos primeros fueron radicados a la DIGECO el pasado 29 de agosto de 2019. Con respecto a la Adquisición de Kit de Laboratorio de criminalística, el proceso se adelanta a través de Colombia Compra Eficiente.</t>
    </r>
  </si>
  <si>
    <r>
      <rPr>
        <b/>
        <sz val="11"/>
        <rFont val="Calibri"/>
      </rPr>
      <t>2do Trimestre:</t>
    </r>
    <r>
      <rPr>
        <sz val="11"/>
        <color rgb="FF000000"/>
        <rFont val="Calibri"/>
      </rPr>
      <t xml:space="preserve"> Adjuntan Radicado I-2019-017851 dirigido a la DIGECO para la adquisición de equipos para realizar audiencias y Radicado I-2019-018469 dirigido a la DIGECO para la adquisición de radios de comunicación.
</t>
    </r>
    <r>
      <rPr>
        <b/>
        <sz val="11"/>
        <rFont val="Calibri"/>
      </rPr>
      <t>3er Trimestre:</t>
    </r>
    <r>
      <rPr>
        <sz val="11"/>
        <color rgb="FF000000"/>
        <rFont val="Calibri"/>
      </rPr>
      <t xml:space="preserve"> La DIRLOG adjunta copia de los memorandos de radicación de los procesos de Adquisición de equipos para la detección de elementos prohibidos (Máquinas de Rx) y de la adquisición de Circuitos Cerrados de TV. Con respecto a los Kit de laboratorio de criminalística, este ya no será sujeto de radicacióna  la DIGECo dado que el proceso se surtirá a a través de Colombia Compra Eficiente. </t>
    </r>
  </si>
  <si>
    <r>
      <rPr>
        <b/>
        <u/>
        <sz val="11"/>
        <rFont val="Calibri"/>
      </rPr>
      <t xml:space="preserve">2do Trimestre: </t>
    </r>
    <r>
      <rPr>
        <sz val="11"/>
        <rFont val="Calibri"/>
      </rPr>
      <t xml:space="preserve">Con corte al 30 de junio los procesos radicados a la Dirección de Gestión Contractual para el suministro de radios de comunicación y dotación para las salas de audiencia están en proceso de depuración de observaciones, con ello se espera sean publicados durante el mes de julio. Las dependencias que requieran el inicio de un proceso de contratación, deberán enviar a la Dirección de Gestión Contractual la respectiva solicitud y se procederá entonces con la correspondiente contratación;  para el corte del primer semestre del año, no se ha suscrito ningún contrato relacionado con este ítem.
</t>
    </r>
    <r>
      <rPr>
        <b/>
        <sz val="11"/>
        <rFont val="Calibri"/>
      </rPr>
      <t xml:space="preserve">3er Trimestre: </t>
    </r>
    <r>
      <rPr>
        <sz val="11"/>
        <rFont val="Calibri"/>
      </rPr>
      <t xml:space="preserve">El dia 28 de agosto se adjudico el proceso USPEC – SA – SI – 046 – 2019 y se suscribio el contrato CTO_213_2019 cuyo objeto es ADQUISICIÓN DE EQUIPO TODO EN UNO PARA EL FORTALECIMIENTO TECNOLÓGICO PARA LA REALIZACIÓN DE AUDIENCIAS Y DILIGENCIAS JUDICIALES; asi mismo  el dia 28 de agosto se adjudico el proceso USPEC – SA – SI – 038 – 2019 y se suscribio el contrato CTO_204_2019 cuyo objeto es ADQUISICIÓN DE RADIOS DE COMUNICACIÓN DE DOS VÍAS. 
Por otra parte el dia 19 de septiembre se publico el proceso USPEC-SA-SI-068-2019 cuyo objeto es ADQUISICIÓN DE EQUIPOS (MÁQUINAS DE RAYOS X) el cual tiene fecha prevista de adjudicaciòn para el 19 de Noviembre de 2019; el proceso de CCTV se publicará el dia 11 de octubre y tiene fecha prevista de adjudicaciòn en el mes de diciembre.Las dependencias que requieran el inicio de un proceso de contratación, deberán enviar a la Dirección de Gestión Contractual la respectiva solicitud y se procederá entonces con la correspondeinte contratación.
</t>
    </r>
    <r>
      <rPr>
        <b/>
        <sz val="11"/>
        <rFont val="Calibri"/>
      </rPr>
      <t>4to Trimestre:</t>
    </r>
    <r>
      <rPr>
        <sz val="11"/>
        <color rgb="FF000000"/>
        <rFont val="Calibri"/>
      </rPr>
      <t xml:space="preserve"> El dia 28 de agosto se adjudico el proceso USPEC – SA – SI – 046 – 2019 y se suscribio el contrato CTO_213_2019 cuyo objeto es ADQUISICIÓN DE EQUIPO TODO EN UNO PARA EL FORTALECIMIENTO TECNOLÓGICO PARA LA REALIZACIÓN DE AUDIENCIAS Y DILIGENCIAS JUDICIALES; asi mismo  el dia 28 de agosto se adjudico el proceso USPEC – SA – SI – 038 – 2019 y se suscribio el contrato CTO_204_2019 cuyo objeto es ADQUISICIÓN DE RADIOS DE COMUNICACIÓN DE DOS VÍAS. 
Por otra parte el dia 19 de septiembre se publico el proceso USPEC-SA-SI-068-2019 cuyo objeto es ADQUISICIÓN DE EQUIPOS (MÁQUINAS DE RAYOS X) el cual se adjudico con el contrato 285-2019.
Nota: el proceso de CCTV se publico el dia 11 de octubre mediante LP 79-2019 la cual quedo en curso y esta en tramite la posible revocatoria del mismo, se adjunta publicación de la resolución de apertura. DIRLOG manifiesta que, en cuanto al proceso de contratación del CCTV y dotación de laboratorios de criminalísticas, los procesos precontractuales no se terminaron en adjudicación; específicamente el primero resultó desierto y para el segundo no se publicó el proceso en el SECOP dado que por la finalización de vigencia los tiempos no eran suficientes. </t>
    </r>
  </si>
  <si>
    <r>
      <rPr>
        <b/>
        <sz val="11"/>
        <rFont val="Calibri"/>
      </rPr>
      <t>3er Trimestre:</t>
    </r>
    <r>
      <rPr>
        <sz val="11"/>
        <rFont val="Calibri"/>
      </rPr>
      <t xml:space="preserve"> De los 5 procesos, se evidencia la suscripción del contrato para el equipo de salas de audiencia y radios de comunicación. Adicionalmente, se evidencia la publicación del proceso de Rayos X. Se acuerda un avance del 50% en la ejecución de la actividad. 
</t>
    </r>
    <r>
      <rPr>
        <b/>
        <sz val="11"/>
        <rFont val="Calibri"/>
      </rPr>
      <t>4to Trimestre</t>
    </r>
    <r>
      <rPr>
        <sz val="11"/>
        <color rgb="FF000000"/>
        <rFont val="Calibri"/>
      </rPr>
      <t>: Para el cierre de la vigencia, la DIRLOG anexa el soporte de adjudicación de 3 contratos de los 5 programados para la vigencia. Estos son, Radios de Comunicación, Sistema de Videoconferencia y Rx; quedaron pendientes los de CCTV y Laboratorios de criminalística por que los tiempos al cierre de la vigencia no eran suficientes. Por lo anterior se exhorta a que los procesos precontractuales se surtan con oportunidad para garantizar la adquisición de elementos necesarios para el SPC</t>
    </r>
  </si>
  <si>
    <t>Número de informes de seguimiento entregados / Número de informes de seguimiento programados</t>
  </si>
  <si>
    <t>Informes de seguimiento al suministro de bienes y servicios</t>
  </si>
  <si>
    <r>
      <rPr>
        <u/>
        <sz val="11"/>
        <color rgb="FF000000"/>
        <rFont val="Calibri"/>
      </rPr>
      <t>1er Trimestre:</t>
    </r>
    <r>
      <rPr>
        <sz val="11"/>
        <color rgb="FF000000"/>
        <rFont val="Calibri"/>
      </rPr>
      <t xml:space="preserve"> Se  realizaron ajustes a las fichas técnicas de los bienes a adquirir por parte de la USPEC, con destino a los ERON del INPEC. Las fichas técnicas están aun sin definir.
</t>
    </r>
    <r>
      <rPr>
        <b/>
        <sz val="11"/>
        <color rgb="FF000000"/>
        <rFont val="Calibri"/>
      </rPr>
      <t>2do Trimestre:</t>
    </r>
    <r>
      <rPr>
        <sz val="11"/>
        <color rgb="FF000000"/>
        <rFont val="Calibri"/>
      </rPr>
      <t xml:space="preserve"> Durante el trimestre se ha realizado el seguimiento posventa de los bienes entregados al INPEC, atendiendo a través de las garantías, las novedades que se presenten en el funcionamiento de los mismos. De conformidad con el protocolo interno establecido para la atención de novedades con cargo a la garantía se recibe la queja del establecimiento y se requiere al proveedor para que atienda la novedad y realice el correspondiente mantenimiento correctivo que garantice el normal funcionamiento del bien. Actualmente se hace seguimiento a RX, equipos de cómputo e impresoras. Vale la pena aclarar que para el caso de las impresoras, el seguimiento está supeditado al reporte de novedades.
</t>
    </r>
    <r>
      <rPr>
        <b/>
        <sz val="11"/>
        <color rgb="FF000000"/>
        <rFont val="Calibri"/>
      </rPr>
      <t>3er Trimestre:</t>
    </r>
    <r>
      <rPr>
        <sz val="11"/>
        <color rgb="FF000000"/>
        <rFont val="Calibri"/>
      </rPr>
      <t xml:space="preserve"> Durante el trimestre se ha realizado el seguimiento posventa de los bienes entregados al INPEC, atendiendo a través de las garantías, las novedades que se presenten en el funcionamiento de los mismos. De conformidad con el protocolo interno establecido para la atención de novedades con cargo a la garantía se recibe la queja del establecimiento y se requiere al proveedor para que atienda la novedad y realice el correspondiente mantenimiento correctivo que garantice el normal funcionamiento del bien. Actualmente se hace seguimiento a RX, equipos de cómputo, impresoras, CCTV y vehículos. Durante el trimestre se presentaron 2 novedades de CCTV, 1 novedad de RX en La Picota, 37 de equipos de cómputo, 2 de impresoras y 2 de vehículos.
</t>
    </r>
    <r>
      <rPr>
        <b/>
        <sz val="11"/>
        <color rgb="FF000000"/>
        <rFont val="Calibri"/>
      </rPr>
      <t>4to Trimestre:</t>
    </r>
    <r>
      <rPr>
        <sz val="11"/>
        <color rgb="FF000000"/>
        <rFont val="Calibri"/>
      </rPr>
      <t xml:space="preserve"> En cuanto al suministro de bienes, la DIRLOG se encarga de la efectiva entrega de bienes al INPEC, en algunos casos estos procesos terminan con la entrega de los bienes y la efectivo cumplimiento de la garantía cuando es necesario. Ahora bien, para el caso de los dispositivos de Rx para el último trimestre si se derivó un informe de supervisión el cual se adjunta al presente informe.</t>
    </r>
  </si>
  <si>
    <r>
      <rPr>
        <u/>
        <sz val="11"/>
        <color rgb="FF000000"/>
        <rFont val="Calibri"/>
      </rPr>
      <t>1er Trimestre</t>
    </r>
    <r>
      <rPr>
        <sz val="11"/>
        <color rgb="FF000000"/>
        <rFont val="Calibri"/>
      </rPr>
      <t xml:space="preserve">: No presentaron Informe de seguimiento al suministro de bienes y servicios
</t>
    </r>
    <r>
      <rPr>
        <b/>
        <sz val="11"/>
        <color rgb="FF000000"/>
        <rFont val="Calibri"/>
      </rPr>
      <t>2do Trimestre:</t>
    </r>
    <r>
      <rPr>
        <sz val="11"/>
        <color rgb="FF000000"/>
        <rFont val="Calibri"/>
      </rPr>
      <t xml:space="preserve"> Presentan informe de supervisión del contrato 336 de 2016 que comprende lapso de febrero a junio de 2019, resumen de seguimiento del proceso de equipos de cómputo de los meses marzo, abril y mayo y soportes de seguimiento a las novedades de las impresoras.
</t>
    </r>
    <r>
      <rPr>
        <b/>
        <sz val="11"/>
        <color rgb="FF000000"/>
        <rFont val="Calibri"/>
      </rPr>
      <t>3er Trimestre:</t>
    </r>
    <r>
      <rPr>
        <sz val="11"/>
        <color rgb="FF000000"/>
        <rFont val="Calibri"/>
      </rPr>
      <t xml:space="preserve"> Anexa los soportes de las novedades relacionadas con equipos de cómputo, impresoras y vehículos.
</t>
    </r>
    <r>
      <rPr>
        <b/>
        <sz val="11"/>
        <color rgb="FF000000"/>
        <rFont val="Calibri"/>
      </rPr>
      <t>4to Trimestre:</t>
    </r>
    <r>
      <rPr>
        <sz val="11"/>
        <color rgb="FF000000"/>
        <rFont val="Calibri"/>
      </rPr>
      <t xml:space="preserve"> La DIRLOG anexa el informe de supervisión para el último trimestre del servicio de instalación y prestación del servicio de Rx; que según el área es el único requerido para el último trimestre.</t>
    </r>
  </si>
  <si>
    <t>11. Gestión del Talento Humano</t>
  </si>
  <si>
    <t>14. Dirección Administrativa y Financiera</t>
  </si>
  <si>
    <t>Director Administrativo y Financiero</t>
  </si>
  <si>
    <t>Un Plan Estratégico de Talento Humano estructurado y publicado</t>
  </si>
  <si>
    <t>1er Trimestre: El Plan Estratégico de Talento Humano fue aprobado por el Comité Institucional de Gestión y Desempeño, el 31/01/2019 según Acta N° 2575, se encuentra publicado en la página web en el link: \\192.168.70.24\gth\2019\BIENESTAR\Plan Estratégico de Talento Humano 2019
https://www.uspec.gov.co/wp-content/uploads/2018/11/Plan-Estrategico-de-Recursos-Humanos-2019-Vesion-1.pdf</t>
  </si>
  <si>
    <r>
      <rPr>
        <u/>
        <sz val="11"/>
        <rFont val="Arial Narrow"/>
      </rPr>
      <t>1er Trimestre:</t>
    </r>
    <r>
      <rPr>
        <sz val="11"/>
        <rFont val="Arial Narrow"/>
      </rPr>
      <t xml:space="preserve"> El Plan se encuentra publicado en la página Web</t>
    </r>
  </si>
  <si>
    <t>Número de actividades realizadas / Número de actividades programadas para la vigencia</t>
  </si>
  <si>
    <t>100% en el cumplimiento del Plan Institucional de Capacitación en la vigencia</t>
  </si>
  <si>
    <r>
      <rPr>
        <sz val="11"/>
        <color rgb="FF000000"/>
        <rFont val="Calibri"/>
      </rPr>
      <t xml:space="preserve">1er Trimestre: El Plan Institucional de Capacitación - PIC  fue aprobado por el Comité Institucional de Gestión y Desempeño, el 31/01/2019 según Acta N° 2575, se encuentra publicado en la página web en el link: \\192.168.70.24\gth\2019\BIENESTAR\Plan Estratégico de Talento Humano 2019
https://www.uspec.gov.co/wp-content/uploads/2018/11/Plan-Institucional-de-Capacitacion-2019-version-1.pdf
Se han realizado 3 capacitaciones de acuerdo al plan, link:  \\192.168.70.24\gth\2019
</t>
    </r>
    <r>
      <rPr>
        <b/>
        <sz val="11"/>
        <color rgb="FF000000"/>
        <rFont val="Calibri"/>
      </rPr>
      <t>2do Trimestre:</t>
    </r>
    <r>
      <rPr>
        <sz val="11"/>
        <color rgb="FF000000"/>
        <rFont val="Calibri"/>
      </rPr>
      <t xml:space="preserve"> Se realizaron 5 capacitaciones que corresponden al 35% de las que se deben realizar en la vigencia. Se adjunta matriz en excel para la verificación de las mismas.
</t>
    </r>
    <r>
      <rPr>
        <b/>
        <sz val="11"/>
        <color rgb="FF000000"/>
        <rFont val="Calibri"/>
      </rPr>
      <t>3er trimestre:</t>
    </r>
    <r>
      <rPr>
        <sz val="11"/>
        <color rgb="FF000000"/>
        <rFont val="Calibri"/>
      </rPr>
      <t xml:space="preserve"> Durante el tercer trimestre se realizaron las 12 jornadas de capacitación programadas para el mismo período. Entre los temas asociados de mayor relevancia se encuentran joradas realcionadas con temas de liderazgo, prevención del acoso laboral, organización y trabajo en equipo, seguridad y salud en el trabajo, programa de bilingüísmo, gestión de archivo, derecho público, data studio, cértica, bolsa mercantil (presupuesto público), entre otros.  
</t>
    </r>
    <r>
      <rPr>
        <b/>
        <sz val="11"/>
        <color rgb="FF000000"/>
        <rFont val="Calibri"/>
      </rPr>
      <t>4to Trimestre:</t>
    </r>
    <r>
      <rPr>
        <sz val="11"/>
        <color rgb="FF000000"/>
        <rFont val="Calibri"/>
      </rPr>
      <t xml:space="preserve"> Se realizarón 2 capacitaciones que corresponden a mas del 10% de las que se deben realizar en este trimestre, para dar cumplimiento al Plan de Capacitaciones aprobado pra la vigencia 2019. Se adjunta matriz en excel para la verificación de las mismas.</t>
    </r>
  </si>
  <si>
    <r>
      <rPr>
        <u/>
        <sz val="11"/>
        <color rgb="FF000000"/>
        <rFont val="Calibri"/>
      </rPr>
      <t>1er Trimestre</t>
    </r>
    <r>
      <rPr>
        <sz val="11"/>
        <color rgb="FF000000"/>
        <rFont val="Calibri"/>
      </rPr>
      <t xml:space="preserve">: El Plan se encuentra publicado en la página Web
</t>
    </r>
    <r>
      <rPr>
        <b/>
        <sz val="11"/>
        <color rgb="FF000000"/>
        <rFont val="Calibri"/>
      </rPr>
      <t>2do Trimestre:</t>
    </r>
    <r>
      <rPr>
        <sz val="11"/>
        <color rgb="FF000000"/>
        <rFont val="Calibri"/>
      </rPr>
      <t xml:space="preserve"> Entregan matriz de temas y lineamientos propios del Plan de capacitaciones con fecha de realización
</t>
    </r>
    <r>
      <rPr>
        <b/>
        <sz val="11"/>
        <color rgb="FF000000"/>
        <rFont val="Calibri"/>
      </rPr>
      <t>3er Trimestre:</t>
    </r>
    <r>
      <rPr>
        <sz val="11"/>
        <color rgb="FF000000"/>
        <rFont val="Calibri"/>
      </rPr>
      <t xml:space="preserve"> Entregan matriz en excel con enlaces a los listados de asistencia de las jornadas realizadas.
</t>
    </r>
    <r>
      <rPr>
        <b/>
        <sz val="11"/>
        <color rgb="FF000000"/>
        <rFont val="Calibri"/>
      </rPr>
      <t>4to Trimestre:</t>
    </r>
    <r>
      <rPr>
        <sz val="11"/>
        <color rgb="FF000000"/>
        <rFont val="Calibri"/>
      </rPr>
      <t xml:space="preserve"> Adjuntan evidencia en la que se observa la realización de una capacitación de reinducción en temas de archivo. Adicionalmente, registran realización de otras tres capacitaciones sin soportes.</t>
    </r>
  </si>
  <si>
    <t>100% en el cumplimiento del Plan de Incentivos Institucionales (bienestar) en la vigencia</t>
  </si>
  <si>
    <r>
      <rPr>
        <sz val="11"/>
        <color rgb="FF000000"/>
        <rFont val="Calibri"/>
      </rPr>
      <t xml:space="preserve">1er Trimestre: El PIC  fue aprobado por el Comité Institucional de Gestión y Desempeño, el 31/01/2019 según Acta N° 2575, se encuentra publicado en la página web en el link: https://www.uspec.gov.co/wp-content/uploads/2018/11/Plan-Institucional-de-Bienestar-e-Incentivos-Version-1.pdf
Desarrollo de actividades de acuerdo al cronograma establecido, publicadas en el link:  \\192.168.70.24\gth\2019-Actividades Plan Estratégico del Talento Humano
</t>
    </r>
    <r>
      <rPr>
        <b/>
        <sz val="11"/>
        <color rgb="FF000000"/>
        <rFont val="Calibri"/>
      </rPr>
      <t>2do Trimestre:</t>
    </r>
    <r>
      <rPr>
        <sz val="11"/>
        <color rgb="FF000000"/>
        <rFont val="Calibri"/>
      </rPr>
      <t xml:space="preserve"> Se realizaron las actividades de acuerdo con lo establecido en el Plan de Bienestar publicado en la página de la Entidad.
Se adjunta matriz en excel para la verificación. En el segundo trimestre se avanzo en un 20%. Se realizó convocatoria de mejores equipos de trabajo. Adicionalmente se realizaron las actividades registradas en el soporte
</t>
    </r>
    <r>
      <rPr>
        <b/>
        <sz val="11"/>
        <color rgb="FF000000"/>
        <rFont val="Calibri"/>
      </rPr>
      <t>3er Trimestre:</t>
    </r>
    <r>
      <rPr>
        <sz val="11"/>
        <color rgb="FF000000"/>
        <rFont val="Calibri"/>
      </rPr>
      <t xml:space="preserve"> Entre el 1 de julio y el 30 de septiembre de 2019, se dió efectivo cumplimiento a la realización de 20 actividades programadas para el lapso en revisión. Entre estas se encuentran la aplicación de evaluaciones de competencias para los aspirantes a diferentes cargos mediante el acompañamiento de Función Pública y Colsubsidio, la realización de sesiones de Comité de incentivos, 
</t>
    </r>
    <r>
      <rPr>
        <b/>
        <sz val="11"/>
        <color rgb="FF000000"/>
        <rFont val="Calibri"/>
      </rPr>
      <t>4to Trimestre:</t>
    </r>
    <r>
      <rPr>
        <sz val="11"/>
        <color rgb="FF000000"/>
        <rFont val="Calibri"/>
      </rPr>
      <t xml:space="preserve"> Se realizarón las actividades de acuerdo con lo establecido en el Plan de Bienestar publicado en la página de la Entidad. Se adjunta matriz en excel para la verificación. En el cuarto trimestre se entregaron los incentivos correspondientes a los diferentes niveles jerarquicos de acuerdo a la Resoluciòn N°000732 del 21 de octubre de 2019.     </t>
    </r>
  </si>
  <si>
    <r>
      <rPr>
        <u/>
        <sz val="11"/>
        <color rgb="FF000000"/>
        <rFont val="Calibri"/>
      </rPr>
      <t>1er Trimestre:</t>
    </r>
    <r>
      <rPr>
        <sz val="11"/>
        <color rgb="FF000000"/>
        <rFont val="Calibri"/>
      </rPr>
      <t xml:space="preserve"> El Plan se encuentra publicado en la página Web
</t>
    </r>
    <r>
      <rPr>
        <b/>
        <sz val="11"/>
        <color rgb="FF000000"/>
        <rFont val="Calibri"/>
      </rPr>
      <t>2do Trimestre:</t>
    </r>
    <r>
      <rPr>
        <sz val="11"/>
        <color rgb="FF000000"/>
        <rFont val="Calibri"/>
      </rPr>
      <t xml:space="preserve"> Entregan matriz de actividades propias del Plan de Bienestar con fecha de acciones realizadas con corte al 30 de junio de 2019
</t>
    </r>
    <r>
      <rPr>
        <b/>
        <sz val="11"/>
        <color rgb="FF000000"/>
        <rFont val="Calibri"/>
      </rPr>
      <t>3er Trimestre:</t>
    </r>
    <r>
      <rPr>
        <sz val="11"/>
        <color rgb="FF000000"/>
        <rFont val="Calibri"/>
      </rPr>
      <t xml:space="preserve"> Entregan matriz en excel con enlaces a los soportes de las actividades realizadas
</t>
    </r>
    <r>
      <rPr>
        <b/>
        <sz val="11"/>
        <color rgb="FF000000"/>
        <rFont val="Calibri"/>
      </rPr>
      <t>4to Trimestre:</t>
    </r>
    <r>
      <rPr>
        <sz val="11"/>
        <color rgb="FF000000"/>
        <rFont val="Calibri"/>
      </rPr>
      <t xml:space="preserve"> Adjuntan matriz en excel con la relación textual de las acciones realizadas en el cuarto trimestre; acciones que el área estima como eluniverso de acciones programadas para el período evaluado, por lo que asignan el 30% restante.</t>
    </r>
  </si>
  <si>
    <t>100% en el cumplimiento del Plan Anual de Vacantes en la vigencia</t>
  </si>
  <si>
    <r>
      <rPr>
        <sz val="11"/>
        <color rgb="FF000000"/>
        <rFont val="Calibri"/>
      </rPr>
      <t xml:space="preserve">1er Trimestre: Provisión de cargos  de libre nombramiento y remoción, provisionalidad y carrera administrativa, de acuerdo a las necesidades. Novedades reportadas a la Oficina de Control Interno mensualmente. Actualización de la Planta de Personal en el SIGEP 
</t>
    </r>
    <r>
      <rPr>
        <b/>
        <sz val="11"/>
        <color rgb="FF000000"/>
        <rFont val="Calibri"/>
      </rPr>
      <t xml:space="preserve">
2do Trimestre:</t>
    </r>
    <r>
      <rPr>
        <sz val="11"/>
        <color rgb="FF000000"/>
        <rFont val="Calibri"/>
      </rPr>
      <t xml:space="preserve"> Durante el segundo trimestre de la vigencia se ha provisto un cargo en Libre Nombramiento y Remoción (Directora Administrativa y Financiera 23, de los cargos que se tienen previsto proveer según las necesidades de la Entidad fue provisto el cargo de Profesional Especializado 13 en la Oficina Asesora de Planeación y Desarrollo, por otra parte fueron vinculados en la entidad en modalidad provisional los cargos de Profesional Universitario 05 en la Dirección de Gestión Contractual y Profesional Universitario 11 en la Oficina Asesora de Planeación y Desarrollo, según las necesidades del servicio y las dependencias.
Se cuenta con una matriz en la cual esta  relacionado el estado de la planta de personal y se ha reportado a la Oficina de Control Interno con corte al último día de cada mes, mediante memorando y correo electrónico. Al momento de presentar alguna novedad, se actualiza la información en la matriz de la planta de personal y el sistema SIGEP en cualquiera de las modalidades de vinculación (Libre nombramiento y remoción, provisionalidad y carrera administrativa). 
Para este corte trimestral, 6 actividades de las 7 actividades que componen cuentan con gestión. Con respecto a la actualización del Plan este se encuentran trámite y se tendrá listo para el próximo trimestre. 
</t>
    </r>
    <r>
      <rPr>
        <b/>
        <sz val="11"/>
        <color rgb="FF000000"/>
        <rFont val="Calibri"/>
      </rPr>
      <t xml:space="preserve">3er Trimestre: </t>
    </r>
    <r>
      <rPr>
        <sz val="11"/>
        <color rgb="FF000000"/>
        <rFont val="Calibri"/>
      </rPr>
      <t xml:space="preserve">Durante el tercer trimestre de la vigencia, se han provisto seis (6) cargos de libre nombramiento y remoción (Director Operativo 13 (4), Asesor 10 y Subdirector Operativo 19), por otra parte los cargos que se encuentran previstos para proveer por necesidades del servicio, se encuentran en revisión por parte de las nuevas directivas, quedando pendiente de las instrucciones a seguir. Mediante Oficio NO. E-2019-012893 del 09 de septiembre de 2019, se solicita a la Comisión Nacional del Servicio Civil, la cancelación del registro de Carrera Administrativa a (4) ex servidores públicos. Se cuenta con una matriz en la cual se encuentra relacionado el estado de la planta de personal y se ha reportado a la Oficina de Control Interno con corte al último día de cada mes mediante memorando y correo electrónico. Al momento de presentar alguna novedad, se actualiza la información en la matriz de la planta de personal y el sistema SIGEP en cualquiera de las modalidades de vinculación (Libre nombramiento y remoción, provisionalidad y carrera administrativa).  Se observa que de las 7 actividades que componente el Plan, 6 tienen soporte de la gestión realizada, dado que no se da evidencia la publicación del Plan Anual de Vacantes actualizado (acción que había quedado pendiente el trimestre anterior).
</t>
    </r>
    <r>
      <rPr>
        <b/>
        <sz val="11"/>
        <color rgb="FF000000"/>
        <rFont val="Calibri"/>
      </rPr>
      <t>4to Trimestre:</t>
    </r>
    <r>
      <rPr>
        <sz val="11"/>
        <color rgb="FF000000"/>
        <rFont val="Calibri"/>
      </rPr>
      <t xml:space="preserve"> Durante el cuarto trimestre de la vigencia, se han provisto cinco (5) cargos de libre nombramiento y remoción (Asesor 06 y Subdirector Operativo 19 (4)), y veintitrés (23) cargos en provisionalidad, quedando pendientes por proveer 4 cargos de los propuestos inicialmente en el Plan Anual de Vacantes. Se cuenta con una matriz en la cual se encuentra relacionado el estado de la planta de personal y se ha reportado a la Oficina de Control Interno con corte al último día de cada mes mediante memorando y correo electrónico. Al momento de presentar alguna novedad, se actualiza la información en la matriz de la planta de personal y el sistema SIGEP en cualquiera de las modalidades de vinculación (Libre nombramiento y remoción, provisionalidad y carrera administrativa. Mediante Oficio NO. E-2019-012893 del 09 de septiembre de 2019, se solicita a la Comisión Nacional del Servicio Civil, la cancelación del registro de Carrera Administrativa a (4) ex servidores públicos. Se cuenta con una matriz en la cual se encuentra relacionado el estado de la planta de personal y se ha reportado a la Oficina de Control Interno con corte al último día de cada mes mediante memorando y correo electrónico. Al momento de presentar alguna novedad, se actualiza la información en la matriz de la planta de personal y el sistema SIGEP en cualquiera de las modalidades de vinculación (Libre nombramiento y remoción, provisionalidad y carrera administrativa).</t>
    </r>
  </si>
  <si>
    <r>
      <rPr>
        <u/>
        <sz val="11"/>
        <color rgb="FF000000"/>
        <rFont val="Calibri"/>
      </rPr>
      <t>1er Trimestre</t>
    </r>
    <r>
      <rPr>
        <sz val="11"/>
        <color rgb="FF000000"/>
        <rFont val="Calibri"/>
      </rPr>
      <t xml:space="preserve">: Anexan memorandos y Plan Anual de Vacantes
</t>
    </r>
    <r>
      <rPr>
        <b/>
        <sz val="11"/>
        <color rgb="FF000000"/>
        <rFont val="Calibri"/>
      </rPr>
      <t>2do Trimestre:</t>
    </r>
    <r>
      <rPr>
        <sz val="11"/>
        <color rgb="FF000000"/>
        <rFont val="Calibri"/>
      </rPr>
      <t xml:space="preserve"> Anexan soporte de 9 actos administrativos, listado de perfiles directivos 2019, reportes de Planta de Personal del último trimestre y 2 resoluciones de encargo 
</t>
    </r>
    <r>
      <rPr>
        <b/>
        <sz val="11"/>
        <color rgb="FF000000"/>
        <rFont val="Calibri"/>
      </rPr>
      <t>3er Trimestre:</t>
    </r>
    <r>
      <rPr>
        <sz val="11"/>
        <color rgb="FF000000"/>
        <rFont val="Calibri"/>
      </rPr>
      <t xml:space="preserve"> Anexan 20 archivos de soporte que dan cuenta de la gestión realizada. Entre ellos los reportes de Planta de los meses julio, agosto y septiembre y los actos administrativos de las personas vinculadas a la planta de la entidad durante el período. Se ratifica que aun no se ha hecho la publicación del Plan actualizado.  Se observa que de las 7 actividades que componente el Plan, 6 tienen soporte de la gestión realizada, dado que no se da evidencia la publicación del Plan Anual de Vacantes actualizado (acción que había quedado pendiente el trimestre anterior).
</t>
    </r>
    <r>
      <rPr>
        <b/>
        <sz val="11"/>
        <color rgb="FF000000"/>
        <rFont val="Calibri"/>
      </rPr>
      <t>4to Trimestre:</t>
    </r>
    <r>
      <rPr>
        <sz val="11"/>
        <color rgb="FF000000"/>
        <rFont val="Calibri"/>
      </rPr>
      <t xml:space="preserve"> El área evidencia la provisión de (5) cargos de libre nombramiento y remoción (Asesor 06 y Subdirector Operativo 19 (4), y veintitrés (23) cargos en provisionalidad, quedando pendientes por proveer 4 cargos. Con respecto a la actualziación del Plan, el área menciona que se actualiza la información en la matriz de la planta de personal y el sistema SIGEP en cualquiera de las modalidades de vinculación.</t>
    </r>
  </si>
  <si>
    <t>100% en el cumplimiento del Plan de Previsión de Recursos Humanos en la vigencia</t>
  </si>
  <si>
    <r>
      <rPr>
        <sz val="11"/>
        <color rgb="FF000000"/>
        <rFont val="Calibri"/>
      </rPr>
      <t xml:space="preserve">1er Trimestre: Actualización de la Planta de Personal en el SIGEP y en la matriz de Personal. Reportes de novedades a la Dirección General y a la Dirección Administrativa y Financiera
</t>
    </r>
    <r>
      <rPr>
        <b/>
        <sz val="11"/>
        <color rgb="FF000000"/>
        <rFont val="Calibri"/>
      </rPr>
      <t xml:space="preserve">2do Trimestre: </t>
    </r>
    <r>
      <rPr>
        <sz val="11"/>
        <color rgb="FF000000"/>
        <rFont val="Calibri"/>
      </rPr>
      <t xml:space="preserve">Segundo Trimestre: Cada vez que se presenta alguna novedad, se actualiza la información en la matriz de la planta de personal y el sistema SIGEP en cualquiera de las modalidades de vinculación (Libre nombramiento y remoción, provisionalidad y carrera administrativa), de igual forma se mantiene actualizada la información sobre estudio y experiencia laboral de los Servidores Públicos, realizando reportes  a la Dirección General, Dirección Administrativa y Financiera y Subdirección Administrativa.
De las 7 actividades que componen el Plan, 6 cuentan con reporte del trimestre. Con respecto a la digitalización de historias laborales, esta actividad se realizó hasta el mes de octubre de 2018 dado que se terminó el contrato de gestión documental que refería a la digitalización de las mismas. Para abordar la digitalización de manera interna, se establecerá una articulación la OTEC para crear un recurso virtual para alojar las historias digitales conforme a las tablas de retención documental y el grupo de administración de personal se encargará de disponer del personal necesario para realizar dicho trabajo. Se espera que para el próximo trimestre ya se haya iniciado el proceso de digitalización
</t>
    </r>
    <r>
      <rPr>
        <b/>
        <sz val="11"/>
        <color rgb="FF000000"/>
        <rFont val="Calibri"/>
      </rPr>
      <t xml:space="preserve">3er Trimestre: </t>
    </r>
    <r>
      <rPr>
        <sz val="11"/>
        <color rgb="FF000000"/>
        <rFont val="Calibri"/>
      </rPr>
      <t xml:space="preserve">Cada vez que se presenta alguna novedad, se actualiza la información en la matriz de la planta de personal y el sistema SIGEP en cualquiera de las modalidades de vinculación (Libre nombramiento y remoción, provisionalidad y carrera administrativa), de igual forma se mantiene actualizada la información sobre estudio y experiencia laboral de los Servidores Públicos a través de una matriz que pertenece al Grupo Administración de Personal, realizando reportes  a la Dirección General, Dirección Administrativa y Financiera y Subdirección Administrativa. Respecto al tema de la digitalización de las historias laborales de los servidores públicos, está pendiente por la Oficina de Tecnología realizar la instalación de las historias laborales digitalizadas en la vigencia 2018, entregada por el Grupo de Gestión Documental y la asignación de un escáner para realizar la digitalización de las historias laborales pendientes pues hasta el momento se ha realizado la solicitud pero no ha habido respuesta alguna. El 01 de agosto de 2019 se realiza la vinculación de dos postulantes para el Grupo de Gestión del Talento Humano y el Grupo de Contabilidad.
</t>
    </r>
    <r>
      <rPr>
        <b/>
        <sz val="11"/>
        <color rgb="FF000000"/>
        <rFont val="Calibri"/>
      </rPr>
      <t>4to Trimestre:</t>
    </r>
    <r>
      <rPr>
        <sz val="11"/>
        <color rgb="FF000000"/>
        <rFont val="Calibri"/>
      </rPr>
      <t xml:space="preserve"> Cada vez que se presenta alguna novedad, se actualiza la información en la matriz de la planta de personal y el sistema SIGEP en cualquiera de las modalidades de vinculación (Libre nombramiento y remoción, provisionalidad y carrera administrativa), de igual forma se mantiene actualizada la información sobre estudio y experiencia laboral de los Servidores Públicos a través de una matriz que pertenece al Grupo Administración de Personal, realizando reportes  a la Dirección General, Dirección Administrativa y Financiera y Subdirección Administrativa. Respecto al tema de la digitalización de las historias laborales de los servidores públicos, está pendiente por la Oficina de Tecnología realizar la instalación de las historias laborales digitalizadas en la vigencia 2018, entregada por el Grupo de Gestión Documental, por otra parte el Servidor Público encargado de la custodia de las Historias Laborales, remite mediante correo electrónico pantallazo y link de la carpeta en la cual se encuentran escaneadas las historias laborales que hacían falta por el ejercicio, cumpliendo con la meta establecida. El 01 de agosto de 2019 se realiza la vinculación de dos postulantes para el Grupo de Gestión del Talento Humano y el Grupo de Contabilidad, las cuales cumplieron con el tiempo determinado para la realización de la práctica hasta el 31 de diciembre de 2019, se realizó la medición del impacto del desarrollo del programa Estado Joven mediante encuesta dirigida a los Coordinadores de los Grupos Internos de trabajo que tuvieron a cargo a los practicantes, la cual dejó evidencia del impacto positivo, con la opción de volver a participar en este programa de vinculación de practicantes.</t>
    </r>
  </si>
  <si>
    <r>
      <rPr>
        <u/>
        <sz val="11"/>
        <color rgb="FF000000"/>
        <rFont val="Calibri"/>
      </rPr>
      <t>1er Trimestre:</t>
    </r>
    <r>
      <rPr>
        <sz val="11"/>
        <color rgb="FF000000"/>
        <rFont val="Calibri"/>
      </rPr>
      <t xml:space="preserve"> Anexan Reporte actualizado a Marzo/19
</t>
    </r>
    <r>
      <rPr>
        <b/>
        <sz val="11"/>
        <color rgb="FF000000"/>
        <rFont val="Calibri"/>
      </rPr>
      <t>2do Trimestre:</t>
    </r>
    <r>
      <rPr>
        <sz val="11"/>
        <color rgb="FF000000"/>
        <rFont val="Calibri"/>
      </rPr>
      <t xml:space="preserve"> Anexan soportes de la gestión realizada en el marco de la iniciativa Estado Joven, informe de encesta de retiro y el reporte de planta actual con corte al 28 de junio.
</t>
    </r>
    <r>
      <rPr>
        <b/>
        <sz val="11"/>
        <color rgb="FF000000"/>
        <rFont val="Calibri"/>
      </rPr>
      <t>3er Trimestre:</t>
    </r>
    <r>
      <rPr>
        <sz val="11"/>
        <color rgb="FF000000"/>
        <rFont val="Calibri"/>
      </rPr>
      <t xml:space="preserve">  Anexan 20 archivos de soporte que dan cuenta de la gestión realizada. Entre ellos los reportes de Planta de los meses julio, agosto y septiembre y los actos administrativos de las personas vinculadas a la planta de la entidad durante el período. Finalmente, de las 8 actividades que componen, aun no se ha terminado la digitalización de las historial laborales de todos los funcionarios de la entidad, no se presentan resultados del impacto del programa Estado Jóven y tampoco el análisis de resultados de las encuestar de retiro que deriven en mecanismos de previsión del talento humano.
</t>
    </r>
    <r>
      <rPr>
        <b/>
        <sz val="11"/>
        <color rgb="FF000000"/>
        <rFont val="Calibri"/>
      </rPr>
      <t>4to Trimestre</t>
    </r>
    <r>
      <rPr>
        <sz val="11"/>
        <color rgb="FF000000"/>
        <rFont val="Calibri"/>
      </rPr>
      <t>: Para el último corte el área manifiesta que el rezago con respecto a la digitalización de las historias laborales ha quedado culminado y se ha realizado el análisis del Programa Estado Joven, alcanzando las acciones respectivas para la vigencia</t>
    </r>
  </si>
  <si>
    <t>100% en el cumplimiento del Plan de Trabajo Anual de Seguridad y Salud en el Trabajo de la vigencia</t>
  </si>
  <si>
    <t>100% en el cumplimiento del Plan de Trabajo Anual de Seguridad y Salud en el Trabajo en la vigencia</t>
  </si>
  <si>
    <r>
      <rPr>
        <sz val="11"/>
        <color rgb="FF000000"/>
        <rFont val="Calibri"/>
      </rPr>
      <t xml:space="preserve">1er Trimestre: El Plan SGSST fue aprobado por el Comité Institucional de Gestión y Desempeño, el 31/01/2019 según Acta N° 2575, se encuentra publicado en la página web en el link: \\192.168.70.24\gth\2019\BIENESTAR\Plan Estratégico de Talento Humano 2019
https://www.uspec.gov.co/wp-content/uploads/2018/11/Plan-del-SGSST-2019-Version-1.pdf
Teniendo en cuenta que la normatividad frente al tema del SGSST cambió mediante Resolución 0312 del 13 de febrero/19,  nos encontramos adecuando el Plan de Trabajo y el cronograma, por lo anterior se remitirá a la Oficina Asesora de Planeación para el cambio de los porcentajes de avance.
</t>
    </r>
    <r>
      <rPr>
        <b/>
        <sz val="11"/>
        <color rgb="FF000000"/>
        <rFont val="Calibri"/>
      </rPr>
      <t>2do Trimestre:</t>
    </r>
    <r>
      <rPr>
        <sz val="11"/>
        <color rgb="FF000000"/>
        <rFont val="Calibri"/>
      </rPr>
      <t xml:space="preserve"> Se realizaron las actividades que corresponden según cronograma del Plan de SGSST publicado en la página web de la Entidad.
Se anexa matriz en excel para la verificación.
</t>
    </r>
    <r>
      <rPr>
        <b/>
        <sz val="11"/>
        <color rgb="FF000000"/>
        <rFont val="Calibri"/>
      </rPr>
      <t>3er Trimestre:</t>
    </r>
    <r>
      <rPr>
        <sz val="11"/>
        <color rgb="FF000000"/>
        <rFont val="Calibri"/>
      </rPr>
      <t xml:space="preserve"> Se realizarón las actividades que corresponden según cronograma del Plan del SGSST publicado en la página web de la Entidad. Se anexa matriz en excel para la verificación.
</t>
    </r>
    <r>
      <rPr>
        <b/>
        <sz val="11"/>
        <color rgb="FF000000"/>
        <rFont val="Calibri"/>
      </rPr>
      <t>4to trimestre:</t>
    </r>
    <r>
      <rPr>
        <sz val="11"/>
        <color rgb="FF000000"/>
        <rFont val="Calibri"/>
      </rPr>
      <t xml:space="preserve"> Se realizarón las actividades que corresponden según cronograma del Plan del SGSST publicado en la página web de la Entidad. Se anexa matriz en excel para la verificación.</t>
    </r>
  </si>
  <si>
    <r>
      <rPr>
        <u/>
        <sz val="11"/>
        <color rgb="FF000000"/>
        <rFont val="Calibri"/>
      </rPr>
      <t>1er Trimestre</t>
    </r>
    <r>
      <rPr>
        <sz val="11"/>
        <color rgb="FF000000"/>
        <rFont val="Calibri"/>
      </rPr>
      <t xml:space="preserve">: El Plan se encuentra publicado en la página Web.
Se actualizará el Plan deTrabajo y cronograma a partir del segundo trimestre 
</t>
    </r>
    <r>
      <rPr>
        <b/>
        <sz val="11"/>
        <color rgb="FF000000"/>
        <rFont val="Calibri"/>
      </rPr>
      <t>2do Trimestre:</t>
    </r>
    <r>
      <rPr>
        <sz val="11"/>
        <color rgb="FF000000"/>
        <rFont val="Calibri"/>
      </rPr>
      <t xml:space="preserve"> Anexan Matriz de seguimiento al Plan SGSST con el listado de actividades y acciones realizadas.
</t>
    </r>
    <r>
      <rPr>
        <b/>
        <sz val="11"/>
        <color rgb="FF000000"/>
        <rFont val="Calibri"/>
      </rPr>
      <t>3er Trimestre:</t>
    </r>
    <r>
      <rPr>
        <sz val="11"/>
        <color rgb="FF000000"/>
        <rFont val="Calibri"/>
      </rPr>
      <t xml:space="preserve"> Anexan matriz en excel donde de identifican 17 acciones programadas para el tercer trimestre de la vigencia. Todas con cuentan con el resumen de la gestión realizada y los soportes vinculados que dan cuenta de ello.
</t>
    </r>
    <r>
      <rPr>
        <b/>
        <sz val="11"/>
        <color rgb="FF000000"/>
        <rFont val="Calibri"/>
      </rPr>
      <t>4to trimestre</t>
    </r>
    <r>
      <rPr>
        <sz val="11"/>
        <color rgb="FF000000"/>
        <rFont val="Calibri"/>
      </rPr>
      <t>: Anexan matriz en excel donde de identifican 12 acciones programadas para el cuarto trimestre de la vigencia. E las cuales 8 presentan soporte y 2 manifiestan estar incluidas en el Plan 2020. El área autoevalúa su avance en el 20% restante.</t>
    </r>
  </si>
  <si>
    <t>1.     Gestión Estratégica Organizacional</t>
  </si>
  <si>
    <t>3.     Oficina Asesora de Planeación y Desarrollo</t>
  </si>
  <si>
    <t>3.       Jefe de Oficina</t>
  </si>
  <si>
    <t>Un Plan del Modelo Integrado de Planeación y Gestión elaborado y aprobado</t>
  </si>
  <si>
    <r>
      <t>Un</t>
    </r>
    <r>
      <rPr>
        <sz val="11"/>
        <color rgb="FFFF0000"/>
        <rFont val="Arial Narrow"/>
      </rPr>
      <t xml:space="preserve"> </t>
    </r>
    <r>
      <rPr>
        <sz val="11"/>
        <color rgb="FF000000"/>
        <rFont val="Arial Narrow"/>
      </rPr>
      <t>Plan del Modelo Integrado de Planeación y Gestión - MIPG actualizado</t>
    </r>
  </si>
  <si>
    <r>
      <rPr>
        <b/>
        <sz val="11"/>
        <rFont val="Arial Narrow"/>
      </rPr>
      <t>1er Trimestre:</t>
    </r>
    <r>
      <rPr>
        <sz val="11"/>
        <color rgb="FF000000"/>
        <rFont val="Arial Narrow"/>
      </rPr>
      <t xml:space="preserve">  Preparación material para implementación políticas del MIPG, designación de áreas líder por política, cronograma general para el desarrollo del MIPG en 2019, cronograma de socialización, mesas de trabajo con áreas líder para comunicar las pautas de las acciones a adelantar en la vigencia, comunicar matrices base para formulación acciones 
</t>
    </r>
    <r>
      <rPr>
        <b/>
        <sz val="11"/>
        <rFont val="Arial Narrow"/>
      </rPr>
      <t>2do Trimestre:</t>
    </r>
    <r>
      <rPr>
        <sz val="11"/>
        <color rgb="FF000000"/>
        <rFont val="Arial Narrow"/>
      </rPr>
      <t xml:space="preserve"> Se realizó acompañamiento a los líderes de las políticas en la formulación de los planes de implementación del MIPG. En total se formularon 14 planes para la vigencia 2019 que abarcan las principales actividades a desarrollar por política, y fueron definidas teniendo en cuenta los resultados de los autodiagnósticos y las capacidades institucionales. Se completa al 100%  la meta programada para el primer trimestre. </t>
    </r>
  </si>
  <si>
    <r>
      <rPr>
        <u/>
        <sz val="11"/>
        <rFont val="Arial Narrow"/>
      </rPr>
      <t>1er Trimestre</t>
    </r>
    <r>
      <rPr>
        <sz val="11"/>
        <color rgb="FF000000"/>
        <rFont val="Arial Narrow"/>
      </rPr>
      <t xml:space="preserve">:  Adjunta cronograma de trabajo 2019, cronograma y actas de socialización con áreas líder de política de gestión y desempeño
</t>
    </r>
    <r>
      <rPr>
        <b/>
        <sz val="11"/>
        <rFont val="Arial Narrow"/>
      </rPr>
      <t xml:space="preserve">2do Trimestre: </t>
    </r>
    <r>
      <rPr>
        <sz val="11"/>
        <color rgb="FF000000"/>
        <rFont val="Arial Narrow"/>
      </rPr>
      <t>Se anexa evidencia de la elaboración y publicación de los 14 planes inherentes al MIPG.</t>
    </r>
  </si>
  <si>
    <t xml:space="preserve">100% en el cumplimiento del Modelo Integrado de Planeación y Gestión - MIPG  para la vigencia, </t>
  </si>
  <si>
    <r>
      <rPr>
        <b/>
        <sz val="11"/>
        <rFont val="Calibri"/>
      </rPr>
      <t>2do Trimestre:</t>
    </r>
    <r>
      <rPr>
        <sz val="11"/>
        <rFont val="Calibri"/>
      </rPr>
      <t xml:space="preserve"> Con corte al 30 de marzo,  se ejecutaron el 94% de las actividades programadas en los planes de implementación del MIPG para ese periodo, el cual corresponde al 28.2% de la meta programada. Los principales avances se presentaron en las políticas: Gestión Estratégica del Talento Humano; Planeación Institucional; Gestión Presupuestal y Eficiencia del Gasto Público; Gobierno digital; Seguridad Digital; Defensa Jurídica; Servicio al Ciudadano; Seguimiento y Evaluación del Desempeño Institucional; Gestión Documental; Transparencia, Acceso a la Información Pública y Lucha contra la Corrupción; y Control Interno. Vale la pena mencionar que el reporte se realiza trimestre vencido
</t>
    </r>
    <r>
      <rPr>
        <b/>
        <sz val="11"/>
        <rFont val="Calibri"/>
      </rPr>
      <t>3er Trimestre</t>
    </r>
    <r>
      <rPr>
        <sz val="11"/>
        <rFont val="Calibri"/>
      </rPr>
      <t xml:space="preserve">: Con corte al 30 de junio,  se ejecutaron el 65% de las actividades programadas en los planes de implementación del MIPG para ese periodo, el cual corresponde al 19,5% de la meta programada. Los principales avances se presentaron en las políticas: Gestión Estratégica del Talento Humano; Planeación Institucional; Gestión Presupuestal y Eficiencia del Gasto Público; Gobierno digital; Seguridad Digital; Defensa Jurídica; Seguimiento y Evaluación del Desempeño Institucional; Gestión Documental; Transparencia, Acceso a la Información Pública y Lucha contra la Corrupción; y Control Interno. Vale la pena mencionar que el reporte se realiza trimestre vencido
</t>
    </r>
    <r>
      <rPr>
        <b/>
        <sz val="11"/>
        <rFont val="Calibri"/>
      </rPr>
      <t>4to Trimestre:</t>
    </r>
    <r>
      <rPr>
        <sz val="11"/>
        <color rgb="FF000000"/>
        <rFont val="Calibri"/>
      </rPr>
      <t xml:space="preserve"> En el tercer trimestre la ejecución de las acciones definidas para la implementación de políticas del MIPG fue del  79% de la meta programada para ese periodo, correspondiente al 21%. En relación al cumplimiento de la meta del cuarto trimestre, se ejecutó el 73% de la meta programada para el periodo de 2019, correspondiente 20%. Del 100% de las acciones planteadas para la implementación del MIPG, se presentó un cumplimiento del 78%. Los principales avances se presentaron en las políticas Gestión Estratégica del Talento Humano, Integridad, Planeación institucional, Gestión Presupuestal y Eficiencia del Gasto Público, Gobierno Digital, Seguridad Digital, Seguimiento y Evaluación del Desempeño Institucional, Gestión Documental y Control interno.</t>
    </r>
  </si>
  <si>
    <r>
      <rPr>
        <b/>
        <sz val="11"/>
        <rFont val="Calibri"/>
      </rPr>
      <t>2do Trimestre:</t>
    </r>
    <r>
      <rPr>
        <sz val="11"/>
        <rFont val="Calibri"/>
      </rPr>
      <t xml:space="preserve"> Se anexa evidencia del informe trimestral de las Políticas del MIPG programadas para el período debidamente publicados en la página web de USPEC.
</t>
    </r>
    <r>
      <rPr>
        <b/>
        <sz val="11"/>
        <rFont val="Calibri"/>
      </rPr>
      <t>3er Trimestre:</t>
    </r>
    <r>
      <rPr>
        <sz val="11"/>
        <rFont val="Calibri"/>
      </rPr>
      <t xml:space="preserve"> Se anexa evidencia del informe trimestral de las Políticas del MIPG programadas para el período. El informe se presenta con corte al 30 de junio e n razón a que la evaluación se realiza trimestre vencido. En el próximo mes se realizará la respectiva publicación.
</t>
    </r>
    <r>
      <rPr>
        <b/>
        <sz val="11"/>
        <rFont val="Calibri"/>
      </rPr>
      <t>4to Trimestre:</t>
    </r>
    <r>
      <rPr>
        <sz val="11"/>
        <color rgb="FF000000"/>
        <rFont val="Calibri"/>
      </rPr>
      <t xml:space="preserve"> El área anexa archivo con el seguimiento de las diferetes dimensiones con corte al cuarto trimestre.</t>
    </r>
  </si>
  <si>
    <t>15.   Subdirector Administrativo</t>
  </si>
  <si>
    <t>Un Plan Estratégico de Talento Humano estructurado y aprobado por el Comité de Gestión y Desempeño</t>
  </si>
  <si>
    <r>
      <t>1er Trimestre:</t>
    </r>
    <r>
      <rPr>
        <sz val="11"/>
        <rFont val="Arial Narrow"/>
      </rPr>
      <t xml:space="preserve"> El Plan Estratégico de Talento Humano fue aprobado por el Comité Institucional de Gestión y Desempeño, el 31/01/2019 según Acta N° 2575, se encuentra publicado en la página web. El PIGA 2019-2022 identifica las variaciones de cambios ambientales. </t>
    </r>
  </si>
  <si>
    <r>
      <rPr>
        <u/>
        <sz val="11"/>
        <rFont val="Arial Narrow"/>
      </rPr>
      <t>1er Trimestre</t>
    </r>
    <r>
      <rPr>
        <sz val="11"/>
        <rFont val="Arial Narrow"/>
      </rPr>
      <t>: El Plan se encuentra publicado en la página Web</t>
    </r>
  </si>
  <si>
    <t>8.     Gestión Administrativa y Financiera</t>
  </si>
  <si>
    <t>Número de sesiones de socialización realizadas / número de socialización programadas</t>
  </si>
  <si>
    <t>100% de las sesiones de socialización del PIGA realizadas</t>
  </si>
  <si>
    <r>
      <rPr>
        <b/>
        <u/>
        <sz val="11"/>
        <rFont val="Calibri"/>
      </rPr>
      <t>2do Trimestre:</t>
    </r>
    <r>
      <rPr>
        <b/>
        <sz val="11"/>
        <rFont val="Calibri"/>
      </rPr>
      <t xml:space="preserve"> </t>
    </r>
    <r>
      <rPr>
        <sz val="11"/>
        <color rgb="FF000000"/>
        <rFont val="Calibri"/>
      </rPr>
      <t xml:space="preserve">• Se preparó a presentación  PIGA, con la cual se realizara la socialización a los servidores de la Entidad, frente a la normatividad y el cuidado de los recursos naturales  y  la  importancia del cuidado del medio ambiente. 
ACCIONES  APLICADAS 
•  La entidad bajo la responsabilidad que le cabe en cumplimiento de la normatividad ambiental y de responsabilidad social, debe buscar soluciones que permitan disminuir la contaminación ambiental, por ello se determinó incluir dentro del contrato 129 de 2019, correspondiente al suministro de bebidas calientes  a través de máquinas dispensadoras automáticas pocillos  tipos mugs, para que cada servidor tenga pocillo de forma personal,   con el fin de  evitar la utilización de vasos desechables de un solo uso, los cuales ya están siendo prohibidos a nivel mundial.
• Mediante la resolución 683 de 2012, se disponen instrucciones para el uso de vasos desechables de un solo uso, también cursan varias iniciativas de carácter nacional e internacional sobre prohíbe el uso y la venta de cualquier utensilio de plástico e icopor de un solo uso. Cabe anotar que desde el 26 de junio del 2018, entró en vigor la resolución 1407 del 2018 con la que el Ministerio de Ambiente reglamenta la gestión empresarial de los residuos de empaques y envases de papel, cartón, plástico, vidrio y metal. 
• La Entidad, realizó el contrato 146-2019  de impresión y fotocopiado, donde se incluye el papel (resma carta y oficio) en el mismo servicio, esto permite que se disminuya el consumo de papel, por un lado y el otro la entidad presente un ahorro de recursos financieros.  
• También se puede resaltar la disminución que se ha presentado en el consumo de energía del mes de enero a junio ver cuadro anexo. 
• Por lo anterior y aunque faltó realizar la socialización,  el objetivo se cumplió en un 80 %, quedando pendiente la socialización para el tercer trimestre. 
</t>
    </r>
    <r>
      <rPr>
        <b/>
        <sz val="11"/>
        <rFont val="Calibri"/>
      </rPr>
      <t>3er Trimestre:</t>
    </r>
    <r>
      <rPr>
        <sz val="11"/>
        <color rgb="FF000000"/>
        <rFont val="Calibri"/>
      </rPr>
      <t xml:space="preserve"> Se anexan 6 insumos gráficos alusivos al ahorro del agua, 2 relacionados con ahorro de energía, y 3 restantes alusivos al reciclaje, el cuidado d elos servciios y uso de hornos y nevera. Estos fueron socializados en 9 acciones de socialización</t>
    </r>
  </si>
  <si>
    <r>
      <rPr>
        <b/>
        <sz val="11"/>
        <rFont val="Calibri"/>
      </rPr>
      <t xml:space="preserve">2do Trimestre: </t>
    </r>
    <r>
      <rPr>
        <sz val="11"/>
        <color rgb="FF000000"/>
        <rFont val="Calibri"/>
      </rPr>
      <t xml:space="preserve">Anexa evidencia del decremento en el consumo de energía, Contrato 129 de máquinas de dispensación de bebidas calientes, Contrato 146 de Impresión y copiado e insumo en Power Point para realizar socializaciones. 
</t>
    </r>
    <r>
      <rPr>
        <b/>
        <sz val="11"/>
        <rFont val="Calibri"/>
      </rPr>
      <t>3er Trimestre:</t>
    </r>
    <r>
      <rPr>
        <sz val="11"/>
        <color rgb="FF000000"/>
        <rFont val="Calibri"/>
      </rPr>
      <t xml:space="preserve"> Se anexan 11 soportes gráficos alusivos a los temas propios del PIGA usados en las 9 actividades de socialización realizadas</t>
    </r>
  </si>
  <si>
    <t>100% en el cumplimiento del Plan Institucional de Gestión Ambiental - PIGA en la vigencia</t>
  </si>
  <si>
    <r>
      <rPr>
        <b/>
        <sz val="11"/>
        <rFont val="Calibri"/>
      </rPr>
      <t>3er Trimestre:</t>
    </r>
    <r>
      <rPr>
        <sz val="11"/>
        <rFont val="Calibri"/>
      </rPr>
      <t xml:space="preserve"> La implementación PIGA cuenta con las siguientes iniciativas:
</t>
    </r>
    <r>
      <rPr>
        <i/>
        <sz val="11"/>
        <rFont val="Calibri"/>
      </rPr>
      <t>Implementación de Prácticas Sostenibles:</t>
    </r>
    <r>
      <rPr>
        <sz val="11"/>
        <rFont val="Calibri"/>
      </rPr>
      <t xml:space="preserve"> Implementar acciones que incentiven las prácticas sostenibles dentro de la entidad como es el mejoramiento de las condiciones ambientales del entorno de la USPEC. 
</t>
    </r>
    <r>
      <rPr>
        <i/>
        <sz val="11"/>
        <rFont val="Calibri"/>
      </rPr>
      <t>Uso Eficiente del Agua:</t>
    </r>
    <r>
      <rPr>
        <sz val="11"/>
        <rFont val="Calibri"/>
      </rPr>
      <t xml:space="preserve"> Implementar actividades de seguimiento y control sobre el consumo de agua en la entidad.
</t>
    </r>
    <r>
      <rPr>
        <i/>
        <sz val="11"/>
        <rFont val="Calibri"/>
      </rPr>
      <t>Uso Eficiente de la Energía:</t>
    </r>
    <r>
      <rPr>
        <sz val="11"/>
        <rFont val="Calibri"/>
      </rPr>
      <t xml:space="preserve"> Incentivar y promover el uso racional y eficiente de la energía en el interior de la USPEC. 
</t>
    </r>
    <r>
      <rPr>
        <i/>
        <sz val="11"/>
        <rFont val="Calibri"/>
      </rPr>
      <t xml:space="preserve">Gestión Integral de los Residuos: </t>
    </r>
    <r>
      <rPr>
        <sz val="11"/>
        <rFont val="Calibri"/>
      </rPr>
      <t xml:space="preserve">Clasificar, almacenar y disponer de manera adecuada los residuos sólidos aprovechables, no aprovechables y los Residuos de Aparatos Eléctricos o Electrónicos (RAEE) generados en la entidad, esta actividad la realiza la administración de edificio.
</t>
    </r>
    <r>
      <rPr>
        <i/>
        <sz val="11"/>
        <rFont val="Calibri"/>
      </rPr>
      <t xml:space="preserve">Consumo Sostenible: </t>
    </r>
    <r>
      <rPr>
        <sz val="11"/>
        <rFont val="Calibri"/>
      </rPr>
      <t xml:space="preserve">Incentivar estrategias operativas y educativas sobre el consumo sostenible de los recursos en el interior de la entidad. 
Reducción de Ruido: Implementar acciones educativas que incentiven la realización de las actividades laborales minimizando el ruido ambiental con el propósito de generar un ambiente laboral agradable.
Se han realizado compañas de socialización las cuales se relacionan a continuación:
1.Un (1) Video el cual  indica la  forma correcta de utilización de los puntos ecológicos 
2.Seis (6) Campañas para incentivar el ahorro de agua  y
3.Dos (2) Campañas sobre campañas buenas prácticas para el ahorro de energía. 
</t>
    </r>
    <r>
      <rPr>
        <b/>
        <sz val="11"/>
        <rFont val="Calibri"/>
      </rPr>
      <t xml:space="preserve">4to Trimestre: </t>
    </r>
    <r>
      <rPr>
        <sz val="11"/>
        <color rgb="FF000000"/>
        <rFont val="Calibri"/>
      </rPr>
      <t xml:space="preserve">Para el último trimestre se realizaron campañas para el manejo de los residuos aprovechables en coordinación con la administración  del edificio elemento, se realizó la revisión de los espacios físicos de almacenamiento de los residuos aprovechables y se solicitó la certificación de los mismos, igualmente se realizaron campañas para el uso eficiente de los electrodomésticos, con el fin  de mantener condiciones saludables y protección del medio ambiente. Por otra parte dentro de los programas del PIGA, no se desarrollar las actividades contenidas en los siguientes programas:  
- Implementación de prácticas sostenibles
- Reducción de ruido
Las cuales se desarrollaran  en la vigencia 2020
Estableciendo el indicado en un 80% de eficacia 
</t>
    </r>
  </si>
  <si>
    <r>
      <rPr>
        <b/>
        <sz val="11"/>
        <rFont val="Calibri"/>
      </rPr>
      <t>3er Trimestre:</t>
    </r>
    <r>
      <rPr>
        <sz val="11"/>
        <rFont val="Calibri"/>
      </rPr>
      <t xml:space="preserve"> Se anexan 11 soportes gráficos alusivos a los temas propios del PIGA, así como un documento de resumen de la implementación del seguimiento al PIGA que refleja los metas de las inciativas ambientales para el año sin seguimiento. Se infiere que las 9 actividades de socialización realizadas son las programadas para el trimestre sujeto a autoevaluación. Se sugiere  actualizar el Plan con el cronograma de materialización de las metas y actividades del año que den cuenta del cumplimiento de los indicadores establecidos en el Plan
</t>
    </r>
    <r>
      <rPr>
        <b/>
        <sz val="11"/>
        <rFont val="Calibri"/>
      </rPr>
      <t>4to Trimestre:</t>
    </r>
    <r>
      <rPr>
        <sz val="11"/>
        <color rgb="FF000000"/>
        <rFont val="Calibri"/>
      </rPr>
      <t xml:space="preserve"> El responsable del proceso adjunta soporte que evidencia la gestión realizada en el último trimestre. Adicionalmente, el resultado del año se ve levemente reducido por la no realización de acciones en la implementación de prácticas sostenibles
y reducción de ruido, las cuales se realizarán en la vigencia del 2020.
</t>
    </r>
  </si>
  <si>
    <t>16. Oficina de Control Interno</t>
  </si>
  <si>
    <t>16. Jefe Oficina de Control Interno</t>
  </si>
  <si>
    <r>
      <rPr>
        <u/>
        <sz val="11"/>
        <color rgb="FF000000"/>
        <rFont val="Calibri"/>
      </rPr>
      <t>1er Trimestre</t>
    </r>
    <r>
      <rPr>
        <sz val="11"/>
        <color rgb="FF000000"/>
        <rFont val="Calibri"/>
      </rPr>
      <t xml:space="preserve">: El avance  se presentará en el Segundo Trimestre.  
La información es reportada  a la Oficina de Control Interno en forma CUATRIMESTRAL
</t>
    </r>
    <r>
      <rPr>
        <b/>
        <sz val="11"/>
        <color rgb="FF000000"/>
        <rFont val="Calibri"/>
      </rPr>
      <t xml:space="preserve">
2do Trimestre: </t>
    </r>
    <r>
      <rPr>
        <sz val="11"/>
        <color rgb="FF000000"/>
        <rFont val="Calibri"/>
      </rPr>
      <t xml:space="preserve">Se realizó el primer reporte cuatrimestral de la vigencia. El área de control realiza el respectivo seguimiento en el cual, con corte a la fecha, presenta un avance del 23%. Vale la pena mencionar que durante el último trimestre el plan fue actualizado sobre todo desde el cronograma de ejecución de actividades.
</t>
    </r>
    <r>
      <rPr>
        <b/>
        <sz val="11"/>
        <color rgb="FF000000"/>
        <rFont val="Calibri"/>
      </rPr>
      <t>3er Trimestre:</t>
    </r>
    <r>
      <rPr>
        <sz val="11"/>
        <color rgb="FF000000"/>
        <rFont val="Calibri"/>
      </rPr>
      <t xml:space="preserve"> Se realizó el segundo reporte cuatrimestral de la vigencia. El área de control realiza el respectivo seguimiento en el cual, con corte a la fecha, presenta un avance del 43%.
</t>
    </r>
    <r>
      <rPr>
        <b/>
        <sz val="11"/>
        <color rgb="FF000000"/>
        <rFont val="Calibri"/>
      </rPr>
      <t>4to Trimestre:</t>
    </r>
    <r>
      <rPr>
        <sz val="11"/>
        <color rgb="FF000000"/>
        <rFont val="Calibri"/>
      </rPr>
      <t xml:space="preserve"> Se realizó el tercer reporte cuatrimestral de la vigencia. El área de control realiza el respectivo seguimiento en el cual, con corte a la fecha, de acuerdo con el análisis de avance de las 34 actividades programadas del Plan Anticorrupción, asignando una ponderación equitativa para cada una de ellas, se registra un avance del 77%</t>
    </r>
  </si>
  <si>
    <r>
      <rPr>
        <u/>
        <sz val="11"/>
        <color rgb="FF000000"/>
        <rFont val="Calibri"/>
      </rPr>
      <t>1er Trimestre</t>
    </r>
    <r>
      <rPr>
        <sz val="11"/>
        <color rgb="FF000000"/>
        <rFont val="Calibri"/>
      </rPr>
      <t xml:space="preserve">: El avance  se presentará en el Segundo Trimestre.  
La información es reportada  a la Oficina de Control Interno en forma CUATRIMESTRAL
</t>
    </r>
    <r>
      <rPr>
        <b/>
        <sz val="11"/>
        <color rgb="FF000000"/>
        <rFont val="Calibri"/>
      </rPr>
      <t>2do Trimestre:</t>
    </r>
    <r>
      <rPr>
        <sz val="11"/>
        <color rgb="FF000000"/>
        <rFont val="Calibri"/>
      </rPr>
      <t xml:space="preserve"> Anexa informe cuatrimestral del seguimiento a la implementación del Plan Anticorrupción debidamente firmado
</t>
    </r>
    <r>
      <rPr>
        <b/>
        <sz val="11"/>
        <color rgb="FF000000"/>
        <rFont val="Calibri"/>
      </rPr>
      <t>3er Trimestre:</t>
    </r>
    <r>
      <rPr>
        <sz val="11"/>
        <color rgb="FF000000"/>
        <rFont val="Calibri"/>
      </rPr>
      <t xml:space="preserve"> Anexa informe cuatrimestral del seguimiento a la implementación del Plan Anticorrupción debidamente firmado
</t>
    </r>
    <r>
      <rPr>
        <b/>
        <sz val="11"/>
        <color rgb="FF000000"/>
        <rFont val="Calibri"/>
      </rPr>
      <t>4to Trimestre:</t>
    </r>
    <r>
      <rPr>
        <sz val="11"/>
        <color rgb="FF000000"/>
        <rFont val="Calibri"/>
      </rPr>
      <t xml:space="preserve"> De acuerdo con el análisis de avance de las 34 actividades programadas del Plan Anticorrupción, asignando una ponderación equitativa para cada una de ellas, desde OAPLA se calcula un avance del 77%</t>
    </r>
  </si>
  <si>
    <t>4.     Gestión de la Comunicación Institucional</t>
  </si>
  <si>
    <t>2.     Dirección General - Comunicaciones</t>
  </si>
  <si>
    <t>1.       Director General</t>
  </si>
  <si>
    <t>Un Plan Estratégico de Comunicaciones elaborado y aprobado</t>
  </si>
  <si>
    <r>
      <rPr>
        <u/>
        <sz val="11"/>
        <rFont val="Arial Narrow"/>
      </rPr>
      <t>1er Trimestre</t>
    </r>
    <r>
      <rPr>
        <sz val="11"/>
        <rFont val="Arial Narrow"/>
      </rPr>
      <t xml:space="preserve">:  Plan Estratégico de Comunicaciones se elaboró y público en la Página web. https://www.uspec.gov.co/wp-content/uploads/2018/11/PLAN-ESTRATEGICO-DE-COMUNICACIONES-28-de-enero-de-2019.pdf </t>
    </r>
  </si>
  <si>
    <r>
      <rPr>
        <u/>
        <sz val="11"/>
        <color rgb="FF000000"/>
        <rFont val="Calibri"/>
      </rPr>
      <t>1er Trimestre:</t>
    </r>
    <r>
      <rPr>
        <sz val="11"/>
        <color rgb="FF000000"/>
        <rFont val="Calibri"/>
      </rPr>
      <t xml:space="preserve"> Se han realizado 138 piezas comunicativas, entre noticias, infografías, campañas, cartillas, revista, diagramaciones, boletines internos y se han comunicado  a través de correo electrónico. 
</t>
    </r>
    <r>
      <rPr>
        <b/>
        <u/>
        <sz val="11"/>
        <color rgb="FF000000"/>
        <rFont val="Calibri"/>
      </rPr>
      <t xml:space="preserve">2do Trimestre: </t>
    </r>
    <r>
      <rPr>
        <sz val="11"/>
        <color rgb="FF000000"/>
        <rFont val="Calibri"/>
      </rPr>
      <t xml:space="preserve">Se han realizado 236 piezas comunicativas, entre noticias, infografías, campañas, cartillas, revista, diagramaciones, boletines internos conformes al Plan Estratégico de Comunicaciones y se han comunicado a través de correo electrónico, se han elaborado 7 piezas audiovisuales y 3 campañas articuladas con el sector, publicadas en las Redes Sociales.
</t>
    </r>
    <r>
      <rPr>
        <b/>
        <sz val="11"/>
        <color rgb="FF000000"/>
        <rFont val="Calibri"/>
      </rPr>
      <t>3er Trimestre:</t>
    </r>
    <r>
      <rPr>
        <sz val="11"/>
        <color rgb="FF000000"/>
        <rFont val="Calibri"/>
      </rPr>
      <t xml:space="preserve"> Durante el trimestre se elaboraron 13 Productos gráficos, 8 Comunicados de prensa, 1 Boletín interno actualizado y enviaro periodicamente, 1 Difusión de avances de infraestructura, salud, alimentación y bienes a través de piezas de comunicación, 8 Respuestas a medios, 3 Ediciones de la revista Gestión USPEC, 21 Piezas gráficas elaboradas en el marco del desarrollo de 4 talleres Construyendo País, 1 Informe de noticias, 1 Informe de piezas internas y 1 Informe de seguimiento en Redes Sociales
</t>
    </r>
    <r>
      <rPr>
        <b/>
        <sz val="11"/>
        <color rgb="FF000000"/>
        <rFont val="Calibri"/>
      </rPr>
      <t>4to Trimestre:</t>
    </r>
    <r>
      <rPr>
        <sz val="11"/>
        <color rgb="FF000000"/>
        <rFont val="Calibri"/>
      </rPr>
      <t xml:space="preserve"> Para el último trimestre, el área realizó la difusión por medio de la página web, redes sociales y correo institucional, de los avances de infraestructura, salud, alimentación y bienes a través de infografías, piezas comunicativas, producción audiovisual y comunicados de prensa, así: 4 respuestas a medios, 8 piezas gráficas para 3 tallere Construyendo País, Informe de 70 noticias, 11 comunicados de prensa, 15 publicaciones en páginas web, 3 inforgrafías, 3 ediciones de la revista Gestión USPEC y generación de 166 piezas internas</t>
    </r>
  </si>
  <si>
    <r>
      <rPr>
        <b/>
        <sz val="11"/>
        <color rgb="FF000000"/>
        <rFont val="Calibri"/>
      </rPr>
      <t xml:space="preserve">2do Trimestre: </t>
    </r>
    <r>
      <rPr>
        <sz val="11"/>
        <color rgb="FF000000"/>
        <rFont val="Calibri"/>
      </rPr>
      <t xml:space="preserve">Anexa informe de gestión del Plan de Comunicaciones con corte al 30 de junio de 2019
</t>
    </r>
    <r>
      <rPr>
        <b/>
        <sz val="11"/>
        <color rgb="FF000000"/>
        <rFont val="Calibri"/>
      </rPr>
      <t>3er Trimestre:</t>
    </r>
    <r>
      <rPr>
        <sz val="11"/>
        <color rgb="FF000000"/>
        <rFont val="Calibri"/>
      </rPr>
      <t xml:space="preserve"> El grupo de prensa entrega informe con soportes gráficos de la la gestión en el trimestre de 13 Productos gráficos, 8 Comunicados de prensa, 1 Boletín interno actualizado y enviaro periodicamente, 1 Difusión de avances de infraestructura, salud, alimentación y bienes a través de piezas de comunicación, 8 Respuestas a medios, 3 Ediciones de la revista Gestión USPEC, 21 Piezas gráficas elaboradas en el marco del desarrollo de 4 talleres Construyendo País, 1 Informe de noticias, 1 Informe de piezas internas y 1 Informe de seguimiento en Redes Sociales
</t>
    </r>
    <r>
      <rPr>
        <b/>
        <sz val="11"/>
        <color rgb="FF000000"/>
        <rFont val="Calibri"/>
      </rPr>
      <t>4to Trimestre:</t>
    </r>
    <r>
      <rPr>
        <sz val="11"/>
        <color rgb="FF000000"/>
        <rFont val="Calibri"/>
      </rPr>
      <t xml:space="preserve"> El área adjunta informe con soportes gráficos de la mencionada gestión realizada durante el último trimestre del año-</t>
    </r>
  </si>
  <si>
    <t>10. Gestión de las Tecnologías de la Información</t>
  </si>
  <si>
    <t>5.     Oficina de Tecnología</t>
  </si>
  <si>
    <t>Jefe Oficina de Tecnología</t>
  </si>
  <si>
    <t>Un Plan Estratégico de TI - PETI en el marco del modelo de arquitectura empresarial estructurado en su 1a Versión</t>
  </si>
  <si>
    <r>
      <rPr>
        <u/>
        <sz val="11"/>
        <rFont val="Arial Narrow"/>
      </rPr>
      <t>1er Trimestre</t>
    </r>
    <r>
      <rPr>
        <sz val="11"/>
        <rFont val="Arial Narrow"/>
      </rPr>
      <t>:   Formulación del Plan Estratégico de TI primera versión,  desarrollando cada una de las fases estipuladas en la guía para la realización del PETI de Mintic ver 6 de 2018, para la adopción de los lineamientos del Marco de Referencia de Arquitectura empresarial de TI,   alineado con la Plataforma Estratégica Institucional</t>
    </r>
  </si>
  <si>
    <r>
      <rPr>
        <u/>
        <sz val="11"/>
        <rFont val="Arial Narrow"/>
      </rPr>
      <t>1er Trimestre:</t>
    </r>
    <r>
      <rPr>
        <sz val="11"/>
        <rFont val="Arial Narrow"/>
      </rPr>
      <t xml:space="preserve"> Anexan Plan PETI</t>
    </r>
  </si>
  <si>
    <t>Un Plan Estratégico de TI - PETI cumplido al 100% en el  Portafolio de Proyectos establecido para la vigencia</t>
  </si>
  <si>
    <r>
      <rPr>
        <b/>
        <sz val="11"/>
        <rFont val="Calibri"/>
      </rPr>
      <t>3er Trimestre:</t>
    </r>
    <r>
      <rPr>
        <sz val="11"/>
        <color rgb="FF000000"/>
        <rFont val="Calibri"/>
      </rPr>
      <t xml:space="preserve"> El Plan Estratégico de TI, se estructuró con un término de implementación de cuatro años en concordancia con los lineamientos de MinTIC.  El PETI de la Unidad, incluye las fases de análisis de la situación actual y la situación esperada al final del cuatrienio, lo que permitió establecer los proyectos tendientes al cierre de las brechas de TI identificadas, las cuales están articulados con el portafolio de iniciativas para la implementación de la Política de Gobierno Digital en la Entidad.
La materialización o implementación de este portafolio de proyectos, solo será posible con la asignación de presupuesto que permita ejecutar las iniciativas identificadas y priorizadas, en virtud a esto se ha trabajado mancomunadamente entre la Dirección General, la Oficina Asesora de Planeación y la OTEC, de tal forma que se logre la asignación de los recursos requeridos en las vigencias 2020, 2021, 2022 y 2023.  Se solicitó a la OAPLA ajustar el contexto del resultado de la meta correspondiente al Objetivo Estrategico 4. Gestionar la información y el conocimiento para la toma de decisiones y la rendición cuentas con calidad, oportunidad y seguridad, de tal forma que refleje las gestiones que se deben adelantar para la viabilización de la ejecucion del portafolio de proyectos, el cual se reporta cumplido en cuanto su estructuración con corte al 3er trimestre.</t>
    </r>
  </si>
  <si>
    <r>
      <rPr>
        <b/>
        <sz val="11"/>
        <rFont val="Calibri"/>
      </rPr>
      <t>3er Trimestre</t>
    </r>
    <r>
      <rPr>
        <sz val="11"/>
        <color rgb="FF000000"/>
        <rFont val="Calibri"/>
      </rPr>
      <t>: Adjuntan el portafolio de iniciativas y proyectos que hace parte del Plan Estratrégico de TI.Considerando un alcance cuatrienal del Plan, se entiende que la formulación del Portafolio de Proyectos e Iniciaticas se traduce en la materialización de las actividades programadas para el año.</t>
    </r>
  </si>
  <si>
    <t>Un Documento con los procesos institucionales a considerar en el Sistema de Información Misional</t>
  </si>
  <si>
    <r>
      <rPr>
        <u/>
        <sz val="11"/>
        <rFont val="Arial Narrow"/>
      </rPr>
      <t>1er Trimestre:</t>
    </r>
    <r>
      <rPr>
        <sz val="11"/>
        <rFont val="Arial Narrow"/>
      </rPr>
      <t xml:space="preserve"> Elaboración y presentación del documento:</t>
    </r>
    <r>
      <rPr>
        <i/>
        <sz val="11"/>
        <rFont val="Arial Narrow"/>
      </rPr>
      <t xml:space="preserve"> "Procesos Institucionales a considerar en el Sistema de Información Misional"</t>
    </r>
  </si>
  <si>
    <r>
      <rPr>
        <u/>
        <sz val="11"/>
        <rFont val="Arial Narrow"/>
      </rPr>
      <t>1er Trimestre:</t>
    </r>
    <r>
      <rPr>
        <sz val="11"/>
        <rFont val="Arial Narrow"/>
      </rPr>
      <t xml:space="preserve"> Anexan documento </t>
    </r>
  </si>
  <si>
    <t>Un Documento con la Diagramas de procesos y Funcionalidades</t>
  </si>
  <si>
    <t>Un Documento con los Diagramas de procesos y Funcionalidades</t>
  </si>
  <si>
    <r>
      <rPr>
        <b/>
        <sz val="11"/>
        <rFont val="Calibri"/>
      </rPr>
      <t>3er Trimestre:</t>
    </r>
    <r>
      <rPr>
        <sz val="11"/>
        <rFont val="Calibri"/>
      </rPr>
      <t xml:space="preserve"> Se desarrolló segun lo planeado el documento "Procesos institucionales para el aprovisionamiento del Sistema de Información Misional". Este documento incluye la diagramación a alto nivel de los procesos institucionales priorizados para la estructuracion del Sistema de Información Misional.
</t>
    </r>
    <r>
      <rPr>
        <b/>
        <sz val="11"/>
        <rFont val="Calibri"/>
      </rPr>
      <t>4to Trimestre:</t>
    </r>
    <r>
      <rPr>
        <sz val="11"/>
        <color rgb="FF000000"/>
        <rFont val="Calibri"/>
      </rPr>
      <t xml:space="preserve"> Se elaboró el Documento con los Diagramas de procesos y Funcionalidades</t>
    </r>
  </si>
  <si>
    <r>
      <rPr>
        <b/>
        <sz val="11"/>
        <rFont val="Calibri"/>
      </rPr>
      <t>3er Trimestre:</t>
    </r>
    <r>
      <rPr>
        <sz val="11"/>
        <rFont val="Calibri"/>
      </rPr>
      <t xml:space="preserve"> El área adjunta documento con el diagrama de procedimientos susceptibles de ser considerados en el Sistema de Información Misional
</t>
    </r>
    <r>
      <rPr>
        <b/>
        <sz val="11"/>
        <rFont val="Calibri"/>
      </rPr>
      <t>4to Trimestre:</t>
    </r>
    <r>
      <rPr>
        <sz val="11"/>
        <color rgb="FF000000"/>
        <rFont val="Calibri"/>
      </rPr>
      <t xml:space="preserve"> El área adjunta el soporte de la diagramación de los procesos de la entidad y sus respectivas funcionalidades, los cuales servirán de insumo para materializar el sistema de información misional</t>
    </r>
  </si>
  <si>
    <t>Un Plan de proyecto para disponer de un  Sistema de Información Misional a la USPEC</t>
  </si>
  <si>
    <r>
      <rPr>
        <b/>
        <sz val="11"/>
        <rFont val="Calibri"/>
      </rPr>
      <t>4to Trimestre:</t>
    </r>
    <r>
      <rPr>
        <sz val="11"/>
        <color rgb="FF000000"/>
        <rFont val="Calibri"/>
      </rPr>
      <t xml:space="preserve"> Un Plan de proyecto para disponer de un  Sistema de Información Misional a la USPEC</t>
    </r>
  </si>
  <si>
    <r>
      <rPr>
        <b/>
        <sz val="11"/>
        <rFont val="Calibri"/>
      </rPr>
      <t>4to Trimestre:</t>
    </r>
    <r>
      <rPr>
        <sz val="11"/>
        <color rgb="FF000000"/>
        <rFont val="Calibri"/>
      </rPr>
      <t xml:space="preserve"> El área entrega el plan de proyecto que describe la programación de las acciones para contratar el Sistema de información misional </t>
    </r>
  </si>
  <si>
    <t>Un  estudio de mercado del Sector TIC  con el fin de identificar costos y las nuevas tecnologías que ofrece el mercado.</t>
  </si>
  <si>
    <r>
      <rPr>
        <b/>
        <sz val="11"/>
        <rFont val="Calibri"/>
      </rPr>
      <t>4to Trimestre:</t>
    </r>
    <r>
      <rPr>
        <sz val="11"/>
        <color rgb="FF000000"/>
        <rFont val="Calibri"/>
      </rPr>
      <t xml:space="preserve"> Se elaboró estudio de mercado del Sector TIC con el fin de identificar costos y las nuevas tecnologías que ofrece el mercado</t>
    </r>
  </si>
  <si>
    <r>
      <rPr>
        <b/>
        <sz val="11"/>
        <rFont val="Calibri"/>
      </rPr>
      <t>4to Trimestre:</t>
    </r>
    <r>
      <rPr>
        <sz val="11"/>
        <color rgb="FF000000"/>
        <rFont val="Calibri"/>
      </rPr>
      <t xml:space="preserve"> El área entrega estudio de mercado con el análisis de la oferta de los sistemas de información en el mercado que sirve como referencia para la definición del sistema de información a adquirir e implementar en la Uspec.</t>
    </r>
  </si>
  <si>
    <t>Un Plan de Seguridad y Privacidad en la Información</t>
  </si>
  <si>
    <r>
      <rPr>
        <u/>
        <sz val="11"/>
        <rFont val="Arial Narrow"/>
      </rPr>
      <t>1er Trimestre</t>
    </r>
    <r>
      <rPr>
        <sz val="11"/>
        <rFont val="Arial Narrow"/>
      </rPr>
      <t>:  Se definió el Plan de Seguridad y Privacidad de la Información - 2019. Se encuentra publicado en https://www.uspec.gov.co/wp-content/uploads/2018/11/Plan-de-seguridad-de-informacion_2019.pdf.</t>
    </r>
  </si>
  <si>
    <r>
      <rPr>
        <u/>
        <sz val="11"/>
        <rFont val="Arial Narrow"/>
      </rPr>
      <t>1er Trimestre</t>
    </r>
    <r>
      <rPr>
        <sz val="11"/>
        <rFont val="Arial Narrow"/>
      </rPr>
      <t>: Plan publicado en la página WEB</t>
    </r>
  </si>
  <si>
    <t>Un Plan de Seguridad y Privacidad en la Información cumplido al 100% en la vigencia</t>
  </si>
  <si>
    <r>
      <rPr>
        <b/>
        <u/>
        <sz val="11"/>
        <rFont val="Calibri"/>
      </rPr>
      <t>2do Trimestre:</t>
    </r>
    <r>
      <rPr>
        <sz val="11"/>
        <rFont val="Calibri"/>
      </rPr>
      <t xml:space="preserve"> Con corte al 30 de junio la OTEC realizó la gestión con los diferentes procesos de la entidad para llevar a cabo las siguientes actividades: (i) Actualización y aprobación de inventarios de activos. (ii) Actualización de metodología de riesgos. (iii) Definición de estudio de mercado y requerimientos para la contratación de las pruebas de vulnerabilidad de la plataforma tecnológica. (iv) Plan de comunicación, sensibilización en seguridad de información
</t>
    </r>
    <r>
      <rPr>
        <b/>
        <sz val="11"/>
        <rFont val="Calibri"/>
      </rPr>
      <t>3er Trimestre:</t>
    </r>
    <r>
      <rPr>
        <sz val="11"/>
        <rFont val="Calibri"/>
      </rPr>
      <t xml:space="preserve"> Durante el tercer trimestre se continúa con la implementación del plan de seguridad de información de acuerdo a las actividades y fechas programadas. A la fecha se encuentra retraso en la actualización de algunos inventarios de activos, la actualización de riesgos de seguridad de información y la ejecución de las prubas de vulnerabilidad y ethical hacking. El detalle del seguimiento a cada actividad se encuentra en el documento adjunto. 
Actualización de riesgos de seguridad de información: El retraso se ha generado por la actualización de la metodología de riesgos integrados (Corrupción, gestión y seguridad digital). Actividad que se realizó en conjunto con la OAPLA. Actualización de activos: Gestión interinstitucional, Gestión de suministro de bienes y prestación de servicios , Gestión Administrativa y financiera (Subproceso Gestión Documental y Subproceso Gestión de Recursos Físicos). El 15 de agosto se radicó en la Dirección de Gestión Contractual la solicitud de contratación con el respectivo estudio técnico. A la fecha la Oficina de Tecnología se encuentra a la espera de la retroalimentación por parte de la DIGECO para continuar con el proceso de selección.
</t>
    </r>
    <r>
      <rPr>
        <b/>
        <sz val="11"/>
        <rFont val="Calibri"/>
      </rPr>
      <t>4to Trimestre:</t>
    </r>
    <r>
      <rPr>
        <sz val="11"/>
        <color rgb="FF000000"/>
        <rFont val="Calibri"/>
      </rPr>
      <t xml:space="preserve"> En el documento adjunto se encuentra el detalle de las actividades ejecutadas y pendientes definidas en el 2019. En resumen se avanzó en un 80% según las actividades previstas. El 20% no ejecutado se generó por los retrasos en la gestión para la publicación del proceso de pruebas de vulnerabilidad y ethical hacking, pese a remitir por parte de la OTEC oportunamente la documentación requerida a la Dirección de Gestión Contractual, los tiempos en los cuales se publicó el proceso no permitirán desarrollar el contrato durante el 2019, por lo cual la OTEC se vio en la necesidad de solicitar la suspensión del mismo.</t>
    </r>
  </si>
  <si>
    <r>
      <rPr>
        <b/>
        <sz val="11"/>
        <rFont val="Calibri"/>
      </rPr>
      <t xml:space="preserve">2do Trimestre: </t>
    </r>
    <r>
      <rPr>
        <sz val="11"/>
        <rFont val="Calibri"/>
      </rPr>
      <t xml:space="preserve">Anexan Matriz de actividades y productos propios del Plan de Seguridad y Privacidad de la Información con la gestión realizada con corte al 30 de junio de 2019
</t>
    </r>
    <r>
      <rPr>
        <b/>
        <sz val="11"/>
        <rFont val="Calibri"/>
      </rPr>
      <t>3er Trimestre:</t>
    </r>
    <r>
      <rPr>
        <sz val="11"/>
        <rFont val="Calibri"/>
      </rPr>
      <t xml:space="preserve"> Anexan Matriz de actividades y productos propios del Plan de Seguridad y Privacidad de la Información con la gestión realizada con corte al 30 de septiembre de 2019
</t>
    </r>
    <r>
      <rPr>
        <b/>
        <sz val="11"/>
        <rFont val="Calibri"/>
      </rPr>
      <t>4to Trimestre:</t>
    </r>
    <r>
      <rPr>
        <sz val="11"/>
        <color rgb="FF000000"/>
        <rFont val="Calibri"/>
      </rPr>
      <t xml:space="preserve"> El área entrega matriz de las acciones realizadas durante el trimestre, que en general, para el cierre el año, registra un avance del 80% por los retrasos en la gestión para la publicación del proceso de pruebas de vulnerabilidad y ethical hacking. Sin embargo, estas actividades que quedaron pendientes se contemplarán en la planeación del 2020</t>
    </r>
  </si>
  <si>
    <t>Un Plan de Tratamiento de Riesgos de Seguridad</t>
  </si>
  <si>
    <r>
      <rPr>
        <u/>
        <sz val="11"/>
        <rFont val="Arial Narrow"/>
      </rPr>
      <t>1er Trimestre</t>
    </r>
    <r>
      <rPr>
        <sz val="11"/>
        <rFont val="Arial Narrow"/>
      </rPr>
      <t xml:space="preserve">:   Se definió el Plan de Tratamiento de Riesgos de Seguridad de Información. Se encuentra publicado en https://www.uspec.gov.co/?page_id=16966. </t>
    </r>
  </si>
  <si>
    <r>
      <rPr>
        <u/>
        <sz val="11"/>
        <rFont val="Arial Narrow"/>
      </rPr>
      <t>1er Trimestre:</t>
    </r>
    <r>
      <rPr>
        <sz val="11"/>
        <rFont val="Arial Narrow"/>
      </rPr>
      <t xml:space="preserve"> Plan publicado en la página WEB</t>
    </r>
  </si>
  <si>
    <t>Un Plan de Tratamiento de Riesgos de Seguridad cumplido al 100% en la vigencia</t>
  </si>
  <si>
    <r>
      <rPr>
        <b/>
        <u/>
        <sz val="11"/>
        <rFont val="Calibri"/>
      </rPr>
      <t>2do Trimestre:</t>
    </r>
    <r>
      <rPr>
        <b/>
        <sz val="11"/>
        <rFont val="Calibri"/>
      </rPr>
      <t xml:space="preserve"> </t>
    </r>
    <r>
      <rPr>
        <sz val="11"/>
        <rFont val="Calibri"/>
      </rPr>
      <t xml:space="preserve">Se realizó seguimiento al PTR - Vigencia 2018, En conclusión de los 71 riesgos identificados:
- 2 riesgos no aplican. 
- No se evidenció gestión para 22 riesgos
- Se evidenció gestión para 47 riesgos, de los cuales 18 se encuentran pendientes para evaluar su efectividad. 
Se adjunta soporte del análisis realizado por parte de la OTEC, el resultado del análisis también se informó por correo a cada delegado y líder de proceso. 
</t>
    </r>
    <r>
      <rPr>
        <b/>
        <sz val="11"/>
        <rFont val="Calibri"/>
      </rPr>
      <t>3er Trimestre</t>
    </r>
    <r>
      <rPr>
        <sz val="11"/>
        <rFont val="Calibri"/>
      </rPr>
      <t xml:space="preserve">: En resumen de los 71 riesgos de seguridad digital identificados en el 2018, con corte al 30 de septiembre se desarrollaron los controles establecidos para mitigar veintiocho (28) riesgos, sobre treinta (30) riesgos se evidencia gestión en cuanto a la ejecución de los controles definidos,  y finalmente para los trece (13) riesgos restantes no se evidencia gestión por parte de los reponsables del proceso. 
Ejecución Plan de tratamiento de riesgos vigencia 2018. Actividades pendiente por informar avance: Gestión Administrativa y financiera (Subproceso Gestión Documental, Subproceso Gestión de Recursos Físicos),  
</t>
    </r>
    <r>
      <rPr>
        <b/>
        <sz val="11"/>
        <rFont val="Calibri"/>
      </rPr>
      <t>4to Trimestre:</t>
    </r>
    <r>
      <rPr>
        <sz val="11"/>
        <color rgb="FF000000"/>
        <rFont val="Calibri"/>
      </rPr>
      <t xml:space="preserve"> Por parte de la Oficina de Tecnología se realizaron durante el 2019 tres seguimientos al plan de tratamiento de riesgos, con el fin de verificar la ejecución de las acciones propuestas por cada dependencia. Durante el último trimestre del año se procedió con la actualización del mapa de riesgos de seguridad digital por tanto no se realizó seguimiento al plan inicial. 
En resumen de los 71 riesgos de seguridad digital identificados en el 2018, se desarrollaron los controles establecidos para mitigar veintiocho (28) riesgos, sobre treinta (30) de ellos se evidenció gestión, y finalmente para los trece (13) riesgos restantes no se evidenciaron avances. Según lo establecido en el plan estratégico de la Entidad, para el 2019 se tenía estimado avanzar en un 25% de cumplimiento del plan de tratamiento de riesgos y finalmente con la gestión realizada por las dependencias se avanzó en un cumplimiento del 39.4%, por lo tanto se superó la meta propuesta. Cabe mencionar que para enero del 2020 se llevará a cabo la actualización del plan de tratamiento de riesgos teniendo en cuenta la actualización del mapa de riesgos. </t>
    </r>
  </si>
  <si>
    <r>
      <rPr>
        <b/>
        <sz val="11"/>
        <rFont val="Calibri"/>
      </rPr>
      <t xml:space="preserve">2do Trimestre: </t>
    </r>
    <r>
      <rPr>
        <sz val="11"/>
        <rFont val="Calibri"/>
      </rPr>
      <t xml:space="preserve">Anexan Matriz de actividades y productos propios del Plan de Tratamiento de Riesgos de Seguridad con la gestión realizada con corte al 30 de junio de 2019 separado por cada una de las áreas de la entidad
</t>
    </r>
    <r>
      <rPr>
        <b/>
        <sz val="11"/>
        <rFont val="Calibri"/>
      </rPr>
      <t>3er Trimestre:</t>
    </r>
    <r>
      <rPr>
        <sz val="11"/>
        <rFont val="Calibri"/>
      </rPr>
      <t xml:space="preserve"> Anexan Matriz de actividades y productos propios del Plan de Tratamiento de Riesgos de Seguridad con la gestión realizada con corte al 30 de septiembre de 2019 separado por cada una de las áreas de la entidad
</t>
    </r>
    <r>
      <rPr>
        <sz val="11"/>
        <color rgb="FF000000"/>
        <rFont val="Calibri"/>
      </rPr>
      <t xml:space="preserve">4to Trimestre: La naturaleza del Plan de Tratamiento de Riesgos de Seguridad es de una gestión dinámica en la que la batería de riesgos se registran a medida que van siendo evidentes, es así como treinta (30) riesgos evidenciaron avances. Según lo establecido en el plan estratégico de la Entidad, para el 2019 se tenía estimado avanzar en un 25% de cumplimiento del plan de tratamiento de riesgos y finalmente con la gestión realizada por las dependencias se avanzó en un cumplimiento del 39.4%, por lo tanto se superó la meta propuesta. Cabe mencionar que para enero del 2020 se llevará a cabo la actualización del plan de tratamiento de riesgos teniendo en cuenta la actualización del mapa de riesgos. </t>
    </r>
  </si>
  <si>
    <t>Subdirector Administrativo</t>
  </si>
  <si>
    <t>Un Plan Institucional de Archivos - PINAR  elaborado y publicado</t>
  </si>
  <si>
    <r>
      <t>1er Trimestre:</t>
    </r>
    <r>
      <rPr>
        <sz val="11"/>
        <rFont val="Arial Narrow"/>
      </rPr>
      <t xml:space="preserve"> El documento  se encuentra elaborado. Se remitió  a la Oficina de Planeación  para revisión  y posterior publicación en la página WEB
</t>
    </r>
    <r>
      <rPr>
        <b/>
        <sz val="11"/>
        <rFont val="Arial Narrow"/>
      </rPr>
      <t xml:space="preserve">
2do Trimestre: </t>
    </r>
    <r>
      <rPr>
        <sz val="11"/>
        <color rgb="FF000000"/>
        <rFont val="Arial Narrow"/>
      </rPr>
      <t>Se realiza la aprobación y publicación del PINAR en el mes de Junio</t>
    </r>
  </si>
  <si>
    <r>
      <rPr>
        <u/>
        <sz val="11"/>
        <rFont val="Arial Narrow"/>
      </rPr>
      <t>1er Trimestre:</t>
    </r>
    <r>
      <rPr>
        <sz val="11"/>
        <color rgb="FF000000"/>
        <rFont val="Arial Narrow"/>
      </rPr>
      <t xml:space="preserve"> Adjuntan correo Solicitud creación PINAR. (Febrero 4/2019)
</t>
    </r>
    <r>
      <rPr>
        <b/>
        <sz val="11"/>
        <rFont val="Arial Narrow"/>
      </rPr>
      <t xml:space="preserve">2do Trimestre: </t>
    </r>
    <r>
      <rPr>
        <sz val="11"/>
        <color rgb="FF000000"/>
        <rFont val="Arial Narrow"/>
      </rPr>
      <t>Anexan evidencia que da cuenta de la elaboración y publicación del PINAR en el website de la USPEC en el mes de Junio de 2019</t>
    </r>
  </si>
  <si>
    <t>100% en el cumplimiento del Plan Institucional de Archivos - PINAR  para la vigencia</t>
  </si>
  <si>
    <r>
      <rPr>
        <sz val="11"/>
        <color rgb="FF000000"/>
        <rFont val="Calibri"/>
      </rPr>
      <t xml:space="preserve">1er Trimestre: Posterior a la publicación del PINAR, se elaborará el cronograma de trabajo la vigencia.
</t>
    </r>
    <r>
      <rPr>
        <b/>
        <sz val="11"/>
        <color rgb="FF000000"/>
        <rFont val="Calibri"/>
      </rPr>
      <t xml:space="preserve">2do Trimestre: </t>
    </r>
    <r>
      <rPr>
        <sz val="11"/>
        <color rgb="FF000000"/>
        <rFont val="Calibri"/>
      </rPr>
      <t xml:space="preserve">Desde el área de gestión documental, durante el trimestre se elaboró el MANUAL DEL SISTEMA INTEGRADO DE CONSERVACIÓN –SIC, el cual fue publicado el pasado 25 de junio y se elaboró el cronograma de capacitaciones para lo que resta de la vigencia. 
</t>
    </r>
    <r>
      <rPr>
        <b/>
        <sz val="11"/>
        <color rgb="FF000000"/>
        <rFont val="Calibri"/>
      </rPr>
      <t xml:space="preserve">3er Trimestre: </t>
    </r>
    <r>
      <rPr>
        <sz val="11"/>
        <color rgb="FF000000"/>
        <rFont val="Calibri"/>
      </rPr>
      <t xml:space="preserve">Se desarrolló un avance de 25% distribuidos en las actividades de la implementación del PINAR se anexa cuadro
</t>
    </r>
    <r>
      <rPr>
        <b/>
        <sz val="11"/>
        <color rgb="FF000000"/>
        <rFont val="Calibri"/>
      </rPr>
      <t>4to Trimestre:</t>
    </r>
    <r>
      <rPr>
        <sz val="11"/>
        <color rgb="FF000000"/>
        <rFont val="Calibri"/>
      </rPr>
      <t xml:space="preserve"> Para el cuarto trimestre se realizaron 4 capacitaciones en materia de gestión documental, 2 específicamente relacionada con el sistema INFODOC y las otras 2 relacionadas con TRD, Inventarios y organización. Al finalizar la vigencia del 2019 se alcanzó una organización de la volumetría total del 62% del total requerido a organizar. Según cuadro adjunto. Del universo de 4.995 cajas y 5.964 planos (vigencias 2017 a 2019), se organizaron 3.077 cajas, 410 cajas paar eliminación, 5.464 planos y 500 planos para eliminación. En cuanto a la Política de gestión cero papel en SIGI, en el cuarto trimestre se socializó a toda la entidad a través de una píldora de comunicación. Se creó la carpeta digital "Documento electrónico" con la estructura de la USPEC y con la estructura de las TRD debidamente codificadas. EN cuanto al Sistema Integrado de Conservación, las actividades contempladas para el 2019 redundan en la publicación del programa SIC en el SIGI y su socialización la cual se dió bajo la divulgación de una píldora de comunicaciones. por último, en cuanto al documento de documentos vitales o escenciales, se elaboró el diagnóstico insumo para la elaboración del Programa. La terminación de su elaboración terminará en la vigencia del 2020.</t>
    </r>
  </si>
  <si>
    <r>
      <rPr>
        <b/>
        <sz val="11"/>
        <color rgb="FF000000"/>
        <rFont val="Calibri"/>
      </rPr>
      <t>2do Trimestre:</t>
    </r>
    <r>
      <rPr>
        <sz val="11"/>
        <color rgb="FF000000"/>
        <rFont val="Calibri"/>
      </rPr>
      <t xml:space="preserve"> El área de gestión documental anexa el Manual del Sistema Integrado de Conservación y el cronograma de capacitaciones para la vigencia. Esto da cuenta de la gestión en 2 de los 7 programas/proyectos que componen el PINAR por lo que su proporción representa un avance del 7.1%
</t>
    </r>
    <r>
      <rPr>
        <b/>
        <sz val="11"/>
        <color rgb="FF000000"/>
        <rFont val="Calibri"/>
      </rPr>
      <t xml:space="preserve">3er Trimestre: </t>
    </r>
    <r>
      <rPr>
        <sz val="11"/>
        <color rgb="FF000000"/>
        <rFont val="Calibri"/>
      </rPr>
      <t xml:space="preserve">Anexa matriz en excel con el estado de la gestión inherente a los 7 planes y subproyectos del PINAR los cuales son autoevaluados por el responsable del proceso y revisado por Control Interno. Se sugiere para el próximo corte especificar en qué consiste la prospección de los avances virtuales.
</t>
    </r>
    <r>
      <rPr>
        <b/>
        <sz val="11"/>
        <color rgb="FF000000"/>
        <rFont val="Calibri"/>
      </rPr>
      <t>4to Trimestre:</t>
    </r>
    <r>
      <rPr>
        <sz val="11"/>
        <color rgb="FF000000"/>
        <rFont val="Calibri"/>
      </rPr>
      <t xml:space="preserve"> La lider del área realiza el reporte cualitativo para el trimestre en cada uno de los 7 programas y se anexan los respectivos soportes del avance del período. Sin embargo al corte de elaboración del informe no se cargó la evidencia del Diagnóstico del Programa de Documentos Vitales o escenciales</t>
    </r>
  </si>
  <si>
    <t>Enero 27 de 2020</t>
  </si>
  <si>
    <t>Revisó: KATHERIN DÍAZ ALBARRACÍN</t>
  </si>
  <si>
    <t>Consolidó: DIEGO FELIPE CADENA F.</t>
  </si>
  <si>
    <t>Jefe Oficina Asesora de Planeación</t>
  </si>
  <si>
    <t>Oficina Asesora de Planeación</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</si>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</sst>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m\ d&quot; de &quot;yyyy"/>
  </numFmts>
  <fonts count="42">
    <font>
      <sz val="11"/>
      <color rgb="FF000000"/>
      <name val="Calibri"/>
    </font>
    <font>
      <sz val="11"/>
      <color rgb="FF000000"/>
      <name val="Arial Narrow"/>
    </font>
    <font>
      <sz val="11"/>
      <name val="Calibri"/>
    </font>
    <font>
      <b/>
      <sz val="22"/>
      <color rgb="FF000000"/>
      <name val="Arial Narrow"/>
    </font>
    <font>
      <b/>
      <sz val="11"/>
      <color rgb="FF000000"/>
      <name val="Arial Narrow"/>
    </font>
    <font>
      <b/>
      <sz val="10"/>
      <color rgb="FFFFFFFF"/>
      <name val="Arial Narrow"/>
    </font>
    <font>
      <b/>
      <sz val="10"/>
      <color rgb="FF44546A"/>
      <name val="Arial Narrow"/>
    </font>
    <font>
      <sz val="11"/>
      <color rgb="FFFF0000"/>
      <name val="Arial Narrow"/>
    </font>
    <font>
      <b/>
      <sz val="14"/>
      <color rgb="FF002060"/>
      <name val="Arial Narrow"/>
    </font>
    <font>
      <b/>
      <sz val="14"/>
      <color rgb="FFFF0000"/>
      <name val="Arial Narrow"/>
    </font>
    <font>
      <sz val="11"/>
      <color theme="1"/>
      <name val="Arial Narrow"/>
    </font>
    <font>
      <sz val="11"/>
      <color rgb="FFD8D8D8"/>
      <name val="Arial Narrow"/>
    </font>
    <font>
      <u/>
      <sz val="11"/>
      <color rgb="FFFF0000"/>
      <name val="Arial Narrow"/>
    </font>
    <font>
      <u/>
      <sz val="11"/>
      <color rgb="FFFF0000"/>
      <name val="Arial Narrow"/>
    </font>
    <font>
      <u/>
      <sz val="11"/>
      <color rgb="FFFF0000"/>
      <name val="Arial Narrow"/>
    </font>
    <font>
      <sz val="11"/>
      <color theme="1"/>
      <name val="Calibri"/>
    </font>
    <font>
      <sz val="9"/>
      <color rgb="FF000000"/>
      <name val="Roboto"/>
    </font>
    <font>
      <u/>
      <sz val="11"/>
      <color theme="1"/>
      <name val="Arial Narrow"/>
    </font>
    <font>
      <u/>
      <sz val="11"/>
      <color rgb="FFFF0000"/>
      <name val="Arial Narrow"/>
    </font>
    <font>
      <u/>
      <sz val="11"/>
      <color theme="1"/>
      <name val="Arial Narrow"/>
    </font>
    <font>
      <u/>
      <sz val="11"/>
      <color rgb="FFFF0000"/>
      <name val="Calibri"/>
    </font>
    <font>
      <b/>
      <sz val="14"/>
      <color rgb="FF000000"/>
      <name val="Arial Narrow"/>
    </font>
    <font>
      <u/>
      <sz val="11"/>
      <color rgb="FFFF0000"/>
      <name val="Calibri"/>
    </font>
    <font>
      <u/>
      <sz val="11"/>
      <color rgb="FFFF0000"/>
      <name val="Calibri"/>
    </font>
    <font>
      <u/>
      <sz val="11"/>
      <color rgb="FFFF0000"/>
      <name val="Arial Narrow"/>
    </font>
    <font>
      <u/>
      <sz val="11"/>
      <color rgb="FFFF0000"/>
      <name val="Arial Narrow"/>
    </font>
    <font>
      <u/>
      <sz val="11"/>
      <color theme="1"/>
      <name val="Arial Narrow"/>
    </font>
    <font>
      <b/>
      <i/>
      <sz val="11"/>
      <color rgb="FF000000"/>
      <name val="Arial Narrow"/>
    </font>
    <font>
      <u/>
      <sz val="11"/>
      <name val="Arial Narrow"/>
    </font>
    <font>
      <sz val="11"/>
      <name val="Arial Narrow"/>
    </font>
    <font>
      <b/>
      <sz val="11"/>
      <name val="Calibri"/>
    </font>
    <font>
      <u/>
      <sz val="11"/>
      <name val="Calibri"/>
    </font>
    <font>
      <b/>
      <u/>
      <sz val="11"/>
      <name val="Calibri"/>
    </font>
    <font>
      <b/>
      <sz val="11"/>
      <name val="Arial Narrow"/>
    </font>
    <font>
      <b/>
      <u/>
      <sz val="11"/>
      <color rgb="FF000000"/>
      <name val="Calibri"/>
    </font>
    <font>
      <b/>
      <sz val="11"/>
      <color rgb="FF000000"/>
      <name val="Calibri"/>
    </font>
    <font>
      <u/>
      <sz val="11"/>
      <color rgb="FF000000"/>
      <name val="Calibri"/>
    </font>
    <font>
      <sz val="11"/>
      <color rgb="FF00B050"/>
      <name val="Arial Narrow"/>
    </font>
    <font>
      <b/>
      <sz val="11"/>
      <color rgb="FFFF0000"/>
      <name val="Arial Narrow"/>
    </font>
    <font>
      <b/>
      <sz val="11"/>
      <color theme="1"/>
      <name val="Arial Narrow"/>
    </font>
    <font>
      <i/>
      <sz val="11"/>
      <name val="Calibri"/>
    </font>
    <font>
      <i/>
      <sz val="11"/>
      <name val="Arial Narrow"/>
    </font>
  </fonts>
  <fills count="7">
    <fill>
      <patternFill patternType="none"/>
    </fill>
    <fill>
      <patternFill patternType="gray125"/>
    </fill>
    <fill>
      <patternFill patternType="solid">
        <fgColor rgb="FF663AB7"/>
        <bgColor rgb="FF663AB7"/>
      </patternFill>
    </fill>
    <fill>
      <patternFill patternType="solid">
        <fgColor rgb="FFBFBFBF"/>
        <bgColor rgb="FFBFBFBF"/>
      </patternFill>
    </fill>
    <fill>
      <patternFill patternType="solid">
        <fgColor rgb="FFD9D9D9"/>
        <bgColor rgb="FFD9D9D9"/>
      </patternFill>
    </fill>
    <fill>
      <patternFill patternType="solid">
        <fgColor theme="0"/>
        <bgColor theme="0"/>
      </patternFill>
    </fill>
    <fill>
      <patternFill patternType="solid">
        <fgColor rgb="FFB6D7A8"/>
        <bgColor rgb="FFB6D7A8"/>
      </patternFill>
    </fill>
  </fills>
  <borders count="43">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diagonal/>
    </border>
    <border>
      <left/>
      <right/>
      <top style="medium">
        <color rgb="FF000000"/>
      </top>
      <bottom style="medium">
        <color rgb="FF000000"/>
      </bottom>
      <diagonal/>
    </border>
    <border>
      <left/>
      <right/>
      <top/>
      <bottom style="thin">
        <color rgb="FF000000"/>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36">
    <xf numFmtId="0" fontId="0" fillId="0" borderId="0" xfId="0" applyFont="1" applyAlignment="1"/>
    <xf numFmtId="0" fontId="0" fillId="0" borderId="0" xfId="0" applyFont="1" applyAlignment="1">
      <alignment horizontal="center"/>
    </xf>
    <xf numFmtId="0" fontId="1" fillId="0" borderId="0" xfId="0" applyFont="1" applyAlignment="1">
      <alignment vertical="center"/>
    </xf>
    <xf numFmtId="0" fontId="1" fillId="0" borderId="0" xfId="0" applyFont="1"/>
    <xf numFmtId="0" fontId="4" fillId="0" borderId="10" xfId="0" applyFont="1" applyBorder="1" applyAlignment="1">
      <alignment horizontal="center" vertical="center"/>
    </xf>
    <xf numFmtId="0" fontId="5" fillId="2" borderId="12"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xf>
    <xf numFmtId="0" fontId="5" fillId="2" borderId="19" xfId="0" applyFont="1" applyFill="1" applyBorder="1" applyAlignment="1">
      <alignment horizontal="center" vertical="center" wrapText="1"/>
    </xf>
    <xf numFmtId="10" fontId="6" fillId="3" borderId="20" xfId="0" applyNumberFormat="1" applyFont="1" applyFill="1" applyBorder="1" applyAlignment="1">
      <alignment horizontal="center" vertical="center"/>
    </xf>
    <xf numFmtId="0" fontId="6" fillId="3" borderId="20" xfId="0" applyFont="1" applyFill="1" applyBorder="1" applyAlignment="1">
      <alignment horizontal="center" vertical="center"/>
    </xf>
    <xf numFmtId="0" fontId="1" fillId="4" borderId="21" xfId="0" applyFont="1" applyFill="1" applyBorder="1" applyAlignment="1">
      <alignment vertical="center" wrapText="1"/>
    </xf>
    <xf numFmtId="0" fontId="1" fillId="4" borderId="22" xfId="0" applyFont="1" applyFill="1" applyBorder="1" applyAlignment="1">
      <alignment vertical="center" wrapText="1"/>
    </xf>
    <xf numFmtId="0" fontId="1" fillId="4" borderId="10" xfId="0" applyFont="1" applyFill="1" applyBorder="1" applyAlignment="1">
      <alignment vertical="center" wrapText="1"/>
    </xf>
    <xf numFmtId="14" fontId="1" fillId="4" borderId="10" xfId="0" applyNumberFormat="1" applyFont="1" applyFill="1" applyBorder="1" applyAlignment="1">
      <alignment horizontal="center" vertical="center" wrapText="1"/>
    </xf>
    <xf numFmtId="0" fontId="1" fillId="4" borderId="23" xfId="0" applyFont="1" applyFill="1" applyBorder="1" applyAlignment="1">
      <alignment vertical="center" wrapText="1"/>
    </xf>
    <xf numFmtId="10" fontId="1" fillId="4" borderId="24" xfId="0" applyNumberFormat="1" applyFont="1" applyFill="1" applyBorder="1" applyAlignment="1">
      <alignment horizontal="center" vertical="center" wrapText="1"/>
    </xf>
    <xf numFmtId="10" fontId="7" fillId="4" borderId="25" xfId="0" applyNumberFormat="1" applyFont="1" applyFill="1" applyBorder="1" applyAlignment="1">
      <alignment vertical="center" wrapText="1"/>
    </xf>
    <xf numFmtId="10" fontId="1" fillId="4" borderId="26" xfId="0" applyNumberFormat="1" applyFont="1" applyFill="1" applyBorder="1" applyAlignment="1">
      <alignment horizontal="center" vertical="center" wrapText="1"/>
    </xf>
    <xf numFmtId="10" fontId="7" fillId="4" borderId="25" xfId="0" applyNumberFormat="1" applyFont="1" applyFill="1" applyBorder="1" applyAlignment="1">
      <alignment horizontal="right" vertical="center" wrapText="1"/>
    </xf>
    <xf numFmtId="10" fontId="7" fillId="4" borderId="25" xfId="0" applyNumberFormat="1" applyFont="1" applyFill="1" applyBorder="1" applyAlignment="1">
      <alignment horizontal="center" vertical="center" wrapText="1"/>
    </xf>
    <xf numFmtId="10" fontId="8" fillId="4" borderId="26" xfId="0" applyNumberFormat="1" applyFont="1" applyFill="1" applyBorder="1" applyAlignment="1">
      <alignment vertical="center" wrapText="1"/>
    </xf>
    <xf numFmtId="10" fontId="9" fillId="4" borderId="25" xfId="0" applyNumberFormat="1" applyFont="1" applyFill="1" applyBorder="1" applyAlignment="1">
      <alignment vertical="center" wrapText="1"/>
    </xf>
    <xf numFmtId="0" fontId="10" fillId="4" borderId="26" xfId="0" applyFont="1" applyFill="1" applyBorder="1" applyAlignment="1">
      <alignment vertical="center" wrapText="1"/>
    </xf>
    <xf numFmtId="0" fontId="10" fillId="4" borderId="25" xfId="0" applyFont="1" applyFill="1" applyBorder="1" applyAlignment="1">
      <alignment horizontal="left" vertical="top" wrapText="1"/>
    </xf>
    <xf numFmtId="0" fontId="1" fillId="5" borderId="27" xfId="0" applyFont="1" applyFill="1" applyBorder="1" applyAlignment="1">
      <alignment vertical="center"/>
    </xf>
    <xf numFmtId="0" fontId="1" fillId="5" borderId="27" xfId="0" applyFont="1" applyFill="1" applyBorder="1"/>
    <xf numFmtId="10" fontId="1" fillId="4" borderId="21" xfId="0" applyNumberFormat="1" applyFont="1" applyFill="1" applyBorder="1" applyAlignment="1">
      <alignment vertical="center" wrapText="1"/>
    </xf>
    <xf numFmtId="10" fontId="7" fillId="4" borderId="28" xfId="0" applyNumberFormat="1" applyFont="1" applyFill="1" applyBorder="1" applyAlignment="1">
      <alignment vertical="center" wrapText="1"/>
    </xf>
    <xf numFmtId="10" fontId="11" fillId="4" borderId="22" xfId="0" applyNumberFormat="1" applyFont="1" applyFill="1" applyBorder="1" applyAlignment="1">
      <alignment vertical="center" wrapText="1"/>
    </xf>
    <xf numFmtId="10" fontId="7" fillId="4" borderId="28" xfId="0" applyNumberFormat="1" applyFont="1" applyFill="1" applyBorder="1" applyAlignment="1">
      <alignment horizontal="right" vertical="center" wrapText="1"/>
    </xf>
    <xf numFmtId="10" fontId="1" fillId="4" borderId="22" xfId="0" applyNumberFormat="1" applyFont="1" applyFill="1" applyBorder="1" applyAlignment="1">
      <alignment vertical="center" wrapText="1"/>
    </xf>
    <xf numFmtId="10" fontId="12" fillId="4" borderId="28" xfId="0" applyNumberFormat="1" applyFont="1" applyFill="1" applyBorder="1" applyAlignment="1">
      <alignment horizontal="right" vertical="center" wrapText="1"/>
    </xf>
    <xf numFmtId="10" fontId="1" fillId="4" borderId="22" xfId="0" applyNumberFormat="1" applyFont="1" applyFill="1" applyBorder="1" applyAlignment="1">
      <alignment horizontal="center" vertical="center" wrapText="1"/>
    </xf>
    <xf numFmtId="10" fontId="8" fillId="4" borderId="22" xfId="0" applyNumberFormat="1" applyFont="1" applyFill="1" applyBorder="1" applyAlignment="1">
      <alignment vertical="center" wrapText="1"/>
    </xf>
    <xf numFmtId="10" fontId="9" fillId="4" borderId="28" xfId="0" applyNumberFormat="1" applyFont="1" applyFill="1" applyBorder="1" applyAlignment="1">
      <alignment vertical="center" wrapText="1"/>
    </xf>
    <xf numFmtId="0" fontId="1" fillId="4" borderId="28" xfId="0" applyFont="1" applyFill="1" applyBorder="1" applyAlignment="1">
      <alignment vertical="center" wrapText="1"/>
    </xf>
    <xf numFmtId="0" fontId="1" fillId="6" borderId="21" xfId="0" applyFont="1" applyFill="1" applyBorder="1" applyAlignment="1">
      <alignment vertical="center" wrapText="1"/>
    </xf>
    <xf numFmtId="0" fontId="1" fillId="6" borderId="22" xfId="0" applyFont="1" applyFill="1" applyBorder="1" applyAlignment="1">
      <alignment vertical="center" wrapText="1"/>
    </xf>
    <xf numFmtId="0" fontId="1" fillId="6" borderId="10" xfId="0" applyFont="1" applyFill="1" applyBorder="1" applyAlignment="1">
      <alignment vertical="center" wrapText="1"/>
    </xf>
    <xf numFmtId="14" fontId="1" fillId="6" borderId="10" xfId="0" applyNumberFormat="1" applyFont="1" applyFill="1" applyBorder="1" applyAlignment="1">
      <alignment horizontal="center" vertical="center" wrapText="1"/>
    </xf>
    <xf numFmtId="0" fontId="1" fillId="6" borderId="23" xfId="0" applyFont="1" applyFill="1" applyBorder="1" applyAlignment="1">
      <alignment vertical="center" wrapText="1"/>
    </xf>
    <xf numFmtId="10" fontId="1" fillId="6" borderId="21" xfId="0" applyNumberFormat="1" applyFont="1" applyFill="1" applyBorder="1" applyAlignment="1">
      <alignment vertical="center" wrapText="1"/>
    </xf>
    <xf numFmtId="10" fontId="7" fillId="6" borderId="28" xfId="0" applyNumberFormat="1" applyFont="1" applyFill="1" applyBorder="1" applyAlignment="1">
      <alignment vertical="center" wrapText="1"/>
    </xf>
    <xf numFmtId="10" fontId="1" fillId="6" borderId="22" xfId="0" applyNumberFormat="1" applyFont="1" applyFill="1" applyBorder="1" applyAlignment="1">
      <alignment vertical="center" wrapText="1"/>
    </xf>
    <xf numFmtId="10" fontId="7" fillId="6" borderId="28" xfId="0" applyNumberFormat="1" applyFont="1" applyFill="1" applyBorder="1" applyAlignment="1">
      <alignment horizontal="right" vertical="center" wrapText="1"/>
    </xf>
    <xf numFmtId="10" fontId="13" fillId="6" borderId="28" xfId="0" applyNumberFormat="1" applyFont="1" applyFill="1" applyBorder="1" applyAlignment="1">
      <alignment horizontal="right" vertical="center" wrapText="1"/>
    </xf>
    <xf numFmtId="10" fontId="1" fillId="6" borderId="22" xfId="0" applyNumberFormat="1" applyFont="1" applyFill="1" applyBorder="1" applyAlignment="1">
      <alignment horizontal="center" vertical="center" wrapText="1"/>
    </xf>
    <xf numFmtId="10" fontId="14" fillId="6" borderId="28" xfId="0" applyNumberFormat="1" applyFont="1" applyFill="1" applyBorder="1" applyAlignment="1">
      <alignment horizontal="right" vertical="center" wrapText="1"/>
    </xf>
    <xf numFmtId="10" fontId="8" fillId="6" borderId="22" xfId="0" applyNumberFormat="1" applyFont="1" applyFill="1" applyBorder="1" applyAlignment="1">
      <alignment vertical="center" wrapText="1"/>
    </xf>
    <xf numFmtId="10" fontId="9" fillId="6" borderId="28" xfId="0" applyNumberFormat="1" applyFont="1" applyFill="1" applyBorder="1" applyAlignment="1">
      <alignment vertical="center" wrapText="1"/>
    </xf>
    <xf numFmtId="0" fontId="15" fillId="0" borderId="0" xfId="0" applyFont="1"/>
    <xf numFmtId="0" fontId="1" fillId="6" borderId="22" xfId="0" applyFont="1" applyFill="1" applyBorder="1" applyAlignment="1">
      <alignment vertical="center" wrapText="1"/>
    </xf>
    <xf numFmtId="0" fontId="0" fillId="6" borderId="28" xfId="0" applyFont="1" applyFill="1" applyBorder="1" applyAlignment="1">
      <alignment vertical="center" wrapText="1"/>
    </xf>
    <xf numFmtId="0" fontId="10" fillId="6" borderId="23" xfId="0" applyFont="1" applyFill="1" applyBorder="1" applyAlignment="1">
      <alignment vertical="center" wrapText="1"/>
    </xf>
    <xf numFmtId="9" fontId="0" fillId="0" borderId="0" xfId="0" applyNumberFormat="1" applyFont="1" applyAlignment="1">
      <alignment horizontal="center"/>
    </xf>
    <xf numFmtId="0" fontId="1" fillId="6" borderId="28" xfId="0" applyFont="1" applyFill="1" applyBorder="1" applyAlignment="1">
      <alignment vertical="center" wrapText="1"/>
    </xf>
    <xf numFmtId="10" fontId="7" fillId="6" borderId="28" xfId="0" applyNumberFormat="1" applyFont="1" applyFill="1" applyBorder="1" applyAlignment="1">
      <alignment vertical="center" wrapText="1"/>
    </xf>
    <xf numFmtId="0" fontId="10" fillId="4" borderId="22" xfId="0" applyFont="1" applyFill="1" applyBorder="1" applyAlignment="1">
      <alignment vertical="center" wrapText="1"/>
    </xf>
    <xf numFmtId="0" fontId="10" fillId="4" borderId="28" xfId="0" applyFont="1" applyFill="1" applyBorder="1" applyAlignment="1">
      <alignment horizontal="left" vertical="top" wrapText="1"/>
    </xf>
    <xf numFmtId="0" fontId="10" fillId="4" borderId="28" xfId="0" applyFont="1" applyFill="1" applyBorder="1" applyAlignment="1">
      <alignment vertical="center" wrapText="1"/>
    </xf>
    <xf numFmtId="0" fontId="10" fillId="6" borderId="10" xfId="0" applyFont="1" applyFill="1" applyBorder="1" applyAlignment="1">
      <alignment vertical="center" wrapText="1"/>
    </xf>
    <xf numFmtId="0" fontId="10" fillId="6" borderId="22" xfId="0" applyFont="1" applyFill="1" applyBorder="1" applyAlignment="1">
      <alignment vertical="center" wrapText="1"/>
    </xf>
    <xf numFmtId="0" fontId="16" fillId="5" borderId="27" xfId="0" applyFont="1" applyFill="1" applyBorder="1" applyAlignment="1">
      <alignment vertical="center"/>
    </xf>
    <xf numFmtId="0" fontId="10" fillId="6" borderId="22" xfId="0" applyFont="1" applyFill="1" applyBorder="1" applyAlignment="1">
      <alignment vertical="center" wrapText="1"/>
    </xf>
    <xf numFmtId="0" fontId="10" fillId="6" borderId="28" xfId="0" applyFont="1" applyFill="1" applyBorder="1" applyAlignment="1">
      <alignment vertical="center" wrapText="1"/>
    </xf>
    <xf numFmtId="0" fontId="4" fillId="5" borderId="27" xfId="0" applyFont="1" applyFill="1" applyBorder="1" applyAlignment="1">
      <alignment vertical="center"/>
    </xf>
    <xf numFmtId="9" fontId="7" fillId="6" borderId="28" xfId="0" applyNumberFormat="1" applyFont="1" applyFill="1" applyBorder="1" applyAlignment="1">
      <alignment vertical="center" wrapText="1"/>
    </xf>
    <xf numFmtId="10" fontId="1" fillId="6" borderId="22" xfId="0" applyNumberFormat="1" applyFont="1" applyFill="1" applyBorder="1" applyAlignment="1">
      <alignment horizontal="center" vertical="center" wrapText="1"/>
    </xf>
    <xf numFmtId="0" fontId="1" fillId="6" borderId="10" xfId="0" applyFont="1" applyFill="1" applyBorder="1" applyAlignment="1">
      <alignment horizontal="center" vertical="center" wrapText="1"/>
    </xf>
    <xf numFmtId="0" fontId="10" fillId="6" borderId="28" xfId="0" applyFont="1" applyFill="1" applyBorder="1" applyAlignment="1">
      <alignment horizontal="left" vertical="center" wrapText="1"/>
    </xf>
    <xf numFmtId="0" fontId="17" fillId="4" borderId="22" xfId="0" applyFont="1" applyFill="1" applyBorder="1" applyAlignment="1">
      <alignment vertical="center" wrapText="1"/>
    </xf>
    <xf numFmtId="0" fontId="10" fillId="4" borderId="28" xfId="0" applyFont="1" applyFill="1" applyBorder="1" applyAlignment="1">
      <alignment horizontal="left" vertical="center" wrapText="1"/>
    </xf>
    <xf numFmtId="0" fontId="1" fillId="5" borderId="27" xfId="0" applyFont="1" applyFill="1" applyBorder="1" applyAlignment="1">
      <alignment vertical="center"/>
    </xf>
    <xf numFmtId="0" fontId="10" fillId="4" borderId="10" xfId="0" applyFont="1" applyFill="1" applyBorder="1" applyAlignment="1">
      <alignment vertical="center" wrapText="1"/>
    </xf>
    <xf numFmtId="0" fontId="10" fillId="4" borderId="23" xfId="0" applyFont="1" applyFill="1" applyBorder="1" applyAlignment="1">
      <alignment vertical="center" wrapText="1"/>
    </xf>
    <xf numFmtId="10" fontId="18" fillId="6" borderId="28" xfId="0" applyNumberFormat="1" applyFont="1" applyFill="1" applyBorder="1" applyAlignment="1">
      <alignment horizontal="center" vertical="center" wrapText="1"/>
    </xf>
    <xf numFmtId="0" fontId="19" fillId="6" borderId="22" xfId="0" applyFont="1" applyFill="1" applyBorder="1" applyAlignment="1">
      <alignment vertical="center" wrapText="1"/>
    </xf>
    <xf numFmtId="10" fontId="20" fillId="6" borderId="28" xfId="0" applyNumberFormat="1" applyFont="1" applyFill="1" applyBorder="1" applyAlignment="1">
      <alignment horizontal="right" vertical="center" wrapText="1"/>
    </xf>
    <xf numFmtId="10" fontId="21" fillId="6" borderId="22" xfId="0" applyNumberFormat="1" applyFont="1" applyFill="1" applyBorder="1" applyAlignment="1">
      <alignment vertical="center" wrapText="1"/>
    </xf>
    <xf numFmtId="10" fontId="1" fillId="4" borderId="28" xfId="0" applyNumberFormat="1" applyFont="1" applyFill="1" applyBorder="1" applyAlignment="1">
      <alignment vertical="center" wrapText="1"/>
    </xf>
    <xf numFmtId="10" fontId="21" fillId="4" borderId="22" xfId="0" applyNumberFormat="1" applyFont="1" applyFill="1" applyBorder="1" applyAlignment="1">
      <alignment vertical="center" wrapText="1"/>
    </xf>
    <xf numFmtId="14" fontId="10" fillId="6" borderId="10" xfId="0" applyNumberFormat="1" applyFont="1" applyFill="1" applyBorder="1" applyAlignment="1">
      <alignment horizontal="center" vertical="center" wrapText="1"/>
    </xf>
    <xf numFmtId="0" fontId="10" fillId="6" borderId="27" xfId="0" applyFont="1" applyFill="1" applyBorder="1" applyAlignment="1">
      <alignment vertical="center" wrapText="1"/>
    </xf>
    <xf numFmtId="10" fontId="10" fillId="6" borderId="22" xfId="0" applyNumberFormat="1" applyFont="1" applyFill="1" applyBorder="1" applyAlignment="1">
      <alignment vertical="center" wrapText="1"/>
    </xf>
    <xf numFmtId="10" fontId="1" fillId="6" borderId="22" xfId="0" applyNumberFormat="1" applyFont="1" applyFill="1" applyBorder="1" applyAlignment="1">
      <alignment horizontal="right" vertical="center" wrapText="1"/>
    </xf>
    <xf numFmtId="10" fontId="22" fillId="4" borderId="28" xfId="0" applyNumberFormat="1" applyFont="1" applyFill="1" applyBorder="1" applyAlignment="1">
      <alignment horizontal="right" vertical="center" wrapText="1"/>
    </xf>
    <xf numFmtId="0" fontId="1" fillId="6" borderId="29" xfId="0" applyFont="1" applyFill="1" applyBorder="1" applyAlignment="1">
      <alignment vertical="center" wrapText="1"/>
    </xf>
    <xf numFmtId="0" fontId="1" fillId="6" borderId="30" xfId="0" applyFont="1" applyFill="1" applyBorder="1" applyAlignment="1">
      <alignment vertical="center" wrapText="1"/>
    </xf>
    <xf numFmtId="0" fontId="1" fillId="6" borderId="31" xfId="0" applyFont="1" applyFill="1" applyBorder="1" applyAlignment="1">
      <alignment vertical="center" wrapText="1"/>
    </xf>
    <xf numFmtId="14" fontId="1" fillId="6" borderId="31" xfId="0" applyNumberFormat="1" applyFont="1" applyFill="1" applyBorder="1" applyAlignment="1">
      <alignment horizontal="center" vertical="center" wrapText="1"/>
    </xf>
    <xf numFmtId="0" fontId="1" fillId="6" borderId="32" xfId="0" applyFont="1" applyFill="1" applyBorder="1" applyAlignment="1">
      <alignment vertical="center" wrapText="1"/>
    </xf>
    <xf numFmtId="10" fontId="1" fillId="6" borderId="29" xfId="0" applyNumberFormat="1" applyFont="1" applyFill="1" applyBorder="1" applyAlignment="1">
      <alignment vertical="center" wrapText="1"/>
    </xf>
    <xf numFmtId="10" fontId="7" fillId="6" borderId="33" xfId="0" applyNumberFormat="1" applyFont="1" applyFill="1" applyBorder="1" applyAlignment="1">
      <alignment vertical="center" wrapText="1"/>
    </xf>
    <xf numFmtId="10" fontId="1" fillId="6" borderId="30" xfId="0" applyNumberFormat="1" applyFont="1" applyFill="1" applyBorder="1" applyAlignment="1">
      <alignment vertical="center" wrapText="1"/>
    </xf>
    <xf numFmtId="10" fontId="23" fillId="6" borderId="33" xfId="0" applyNumberFormat="1" applyFont="1" applyFill="1" applyBorder="1" applyAlignment="1">
      <alignment horizontal="right" vertical="center" wrapText="1"/>
    </xf>
    <xf numFmtId="10" fontId="24" fillId="6" borderId="33" xfId="0" applyNumberFormat="1" applyFont="1" applyFill="1" applyBorder="1" applyAlignment="1">
      <alignment horizontal="right" vertical="center" wrapText="1"/>
    </xf>
    <xf numFmtId="9" fontId="25" fillId="6" borderId="33" xfId="0" applyNumberFormat="1" applyFont="1" applyFill="1" applyBorder="1" applyAlignment="1">
      <alignment horizontal="right" vertical="center" wrapText="1"/>
    </xf>
    <xf numFmtId="10" fontId="8" fillId="6" borderId="30" xfId="0" applyNumberFormat="1" applyFont="1" applyFill="1" applyBorder="1" applyAlignment="1">
      <alignment vertical="center" wrapText="1"/>
    </xf>
    <xf numFmtId="10" fontId="9" fillId="6" borderId="33" xfId="0" applyNumberFormat="1" applyFont="1" applyFill="1" applyBorder="1" applyAlignment="1">
      <alignment vertical="center" wrapText="1"/>
    </xf>
    <xf numFmtId="0" fontId="26" fillId="6" borderId="30" xfId="0" applyFont="1" applyFill="1" applyBorder="1" applyAlignment="1">
      <alignment vertical="center" wrapText="1"/>
    </xf>
    <xf numFmtId="0" fontId="10" fillId="6" borderId="34" xfId="0" applyFont="1" applyFill="1" applyBorder="1" applyAlignment="1">
      <alignment vertical="center" wrapText="1"/>
    </xf>
    <xf numFmtId="10" fontId="1" fillId="0" borderId="0" xfId="0" applyNumberFormat="1" applyFont="1"/>
    <xf numFmtId="164" fontId="1" fillId="0" borderId="10" xfId="0" applyNumberFormat="1" applyFont="1" applyBorder="1" applyAlignment="1">
      <alignment horizontal="center"/>
    </xf>
    <xf numFmtId="0" fontId="1" fillId="0" borderId="36" xfId="0" applyFont="1" applyBorder="1"/>
    <xf numFmtId="10" fontId="1" fillId="0" borderId="0" xfId="0" applyNumberFormat="1" applyFont="1" applyAlignment="1">
      <alignment vertical="center"/>
    </xf>
    <xf numFmtId="0" fontId="27" fillId="0" borderId="0" xfId="0" applyFont="1"/>
    <xf numFmtId="0" fontId="1" fillId="0" borderId="1" xfId="0" applyFont="1" applyBorder="1" applyAlignment="1">
      <alignment horizontal="center"/>
    </xf>
    <xf numFmtId="0" fontId="2" fillId="0" borderId="2" xfId="0" applyFont="1" applyBorder="1"/>
    <xf numFmtId="0" fontId="2" fillId="0" borderId="3" xfId="0" applyFont="1" applyBorder="1"/>
    <xf numFmtId="0" fontId="3" fillId="0" borderId="4" xfId="0" applyFont="1" applyBorder="1" applyAlignment="1">
      <alignment horizontal="center" vertical="center"/>
    </xf>
    <xf numFmtId="0" fontId="2" fillId="0" borderId="5" xfId="0" applyFont="1" applyBorder="1"/>
    <xf numFmtId="0" fontId="1" fillId="0" borderId="6" xfId="0" applyFont="1" applyBorder="1" applyAlignment="1">
      <alignment horizontal="center"/>
    </xf>
    <xf numFmtId="0" fontId="2" fillId="0" borderId="7" xfId="0" applyFont="1" applyBorder="1"/>
    <xf numFmtId="0" fontId="2" fillId="0" borderId="8" xfId="0" applyFont="1" applyBorder="1"/>
    <xf numFmtId="0" fontId="2" fillId="0" borderId="9" xfId="0" applyFont="1" applyBorder="1"/>
    <xf numFmtId="0" fontId="4" fillId="0" borderId="11" xfId="0" applyFont="1" applyBorder="1" applyAlignment="1">
      <alignment horizontal="center" vertical="center"/>
    </xf>
    <xf numFmtId="0" fontId="4" fillId="0" borderId="11" xfId="0" applyFont="1" applyBorder="1" applyAlignment="1">
      <alignment horizontal="center"/>
    </xf>
    <xf numFmtId="0" fontId="5" fillId="2" borderId="17" xfId="0" applyFont="1" applyFill="1" applyBorder="1" applyAlignment="1">
      <alignment horizontal="center" vertical="center" wrapText="1"/>
    </xf>
    <xf numFmtId="0" fontId="2" fillId="0" borderId="18" xfId="0" applyFont="1" applyBorder="1"/>
    <xf numFmtId="0" fontId="1" fillId="0" borderId="17" xfId="0" applyFont="1" applyBorder="1" applyAlignment="1">
      <alignment horizontal="left"/>
    </xf>
    <xf numFmtId="0" fontId="2" fillId="0" borderId="35" xfId="0" applyFont="1" applyBorder="1"/>
    <xf numFmtId="0" fontId="1" fillId="0" borderId="11" xfId="0" applyFont="1" applyBorder="1" applyAlignment="1">
      <alignment horizontal="center"/>
    </xf>
    <xf numFmtId="10" fontId="6" fillId="3" borderId="6" xfId="0" applyNumberFormat="1" applyFont="1" applyFill="1" applyBorder="1" applyAlignment="1">
      <alignment horizontal="center" vertical="center"/>
    </xf>
    <xf numFmtId="0" fontId="5" fillId="2" borderId="13" xfId="0" applyFont="1" applyFill="1" applyBorder="1" applyAlignment="1">
      <alignment horizontal="center" vertical="center" wrapText="1"/>
    </xf>
    <xf numFmtId="0" fontId="2" fillId="0" borderId="14" xfId="0" applyFont="1" applyBorder="1"/>
    <xf numFmtId="0" fontId="2" fillId="0" borderId="15" xfId="0" applyFont="1" applyBorder="1"/>
    <xf numFmtId="0" fontId="0" fillId="0" borderId="37" xfId="0" pivotButton="1" applyFont="1" applyBorder="1" applyAlignment="1"/>
    <xf numFmtId="0" fontId="0" fillId="0" borderId="38" xfId="0" applyFont="1" applyBorder="1" applyAlignment="1"/>
    <xf numFmtId="0" fontId="0" fillId="0" borderId="37" xfId="0" applyFont="1" applyBorder="1" applyAlignment="1"/>
    <xf numFmtId="0" fontId="0" fillId="0" borderId="38" xfId="0" applyNumberFormat="1" applyFont="1" applyBorder="1" applyAlignment="1"/>
    <xf numFmtId="0" fontId="0" fillId="0" borderId="39" xfId="0" applyFont="1" applyBorder="1" applyAlignment="1"/>
    <xf numFmtId="0" fontId="0" fillId="0" borderId="40" xfId="0" applyNumberFormat="1" applyFont="1" applyBorder="1" applyAlignment="1"/>
    <xf numFmtId="0" fontId="0" fillId="0" borderId="41" xfId="0" applyFont="1" applyBorder="1" applyAlignment="1"/>
    <xf numFmtId="0" fontId="0" fillId="0" borderId="42" xfId="0" applyNumberFormat="1"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pivotCacheDefinition" Target="pivotCache/pivotCacheDefinition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104775</xdr:colOff>
      <xdr:row>0</xdr:row>
      <xdr:rowOff>66675</xdr:rowOff>
    </xdr:from>
    <xdr:ext cx="1952625" cy="39052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OnLoad="1" refreshedBy="Katherin Diaz Albarracin" refreshedDate="43861.502235185188" refreshedVersion="6" recordCount="72">
  <cacheSource type="worksheet">
    <worksheetSource ref="A1:G73" sheet="Hoja2"/>
  </cacheSource>
  <cacheFields count="7">
    <cacheField name="4. DIMENSIONES OPERATVAS DEL MIPG" numFmtId="0">
      <sharedItems/>
    </cacheField>
    <cacheField name="Validación" numFmtId="0">
      <sharedItems count="4">
        <s v="No aplica para el período"/>
        <s v="No reportado"/>
        <s v="Reporte Ok"/>
        <s v="Reporte a aclarar / ajustar"/>
      </sharedItems>
    </cacheField>
    <cacheField name="5 POLÍTICA DE GESTIÓN Y DESEMPEÑO INSTITUCIONAL" numFmtId="0">
      <sharedItems/>
    </cacheField>
    <cacheField name="6. OBJETIVO ESTRATEGICO" numFmtId="0">
      <sharedItems/>
    </cacheField>
    <cacheField name="7. ESTRATEGIA" numFmtId="0">
      <sharedItems/>
    </cacheField>
    <cacheField name="8. META CUATRIENIO" numFmtId="0">
      <sharedItems/>
    </cacheField>
    <cacheField name="9. ACTIVIDAD"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2">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1. Realizar un inventario de los requerimientos de equipamiento modular "/>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2. Solicitar a DNP y MinHacienda vigencias futuras para cubrir los arrendamientos de los sistemas modulares"/>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3. Entregar insumo para desarrollar el proceso precontractual del equipamiento modular y la interventoría a la Oficina Contractual"/>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4. Realizar el proceso contractual del equipamiento modular y la interventoría en cada una de sus fases"/>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5. Realizar seguimiento a la instalación del equipamiento modular"/>
  </r>
  <r>
    <s v="2.       Direccionamiento estratégico "/>
    <x v="0"/>
    <s v="1. Planeación Institucional"/>
    <s v="1. Ampliar la infraestructura física penitenciaria y carcelaria con un enfoque humano, sostenible y orientado a la resocialización de la población privada de la libertad"/>
    <s v="1.1 Construir cupos en infraestructura modular atendiendo requisitos y condiciones de calidad"/>
    <s v="4.800 cupos en infraestructura modular con avance de proyecto del 100%"/>
    <s v="6. Entregar 960 cupos de infraestructura modular con avance de proyecto al 100%"/>
  </r>
  <r>
    <s v="2.       Direccionamiento estratégico "/>
    <x v="1"/>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3.860 cupos en infraestructura rígida con avance de proyecto del 100%"/>
    <s v="1. Entregar insumo para desarrollar el proceso precontractual de infraestructura rígida e interventorías a la Oficina Contractual"/>
  </r>
  <r>
    <s v="2.       Direccionamiento estratégico "/>
    <x v="2"/>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3.860 cupos en infraestructura rígida con avance de proyecto del 100%"/>
    <s v="2. Realizar el proceso contractual de infraestructura rígida y la interventoría en cada una de sus fases"/>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3.860 cupos en infraestructura rígida con avance de proyecto del 100%"/>
    <s v="3. Realizar seguimiento a la ejecución de obra de cupos en infraestructura rígida"/>
  </r>
  <r>
    <s v="2.       Direccionamiento estratégico "/>
    <x v="1"/>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1. Ajustar documento CONPES 3871 de 2016, y a DNP y MinHacienda vigencias futuras para la construcción de los proyectos"/>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2. Entregar insumo para desarrollar el proceso precontractual de infraestructura rígida e interventorías a la Oficina Contractual"/>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3. Realizar el proceso contractual de infraestructura rígida y la interventoría en cada una de sus fases"/>
  </r>
  <r>
    <s v="2.       Direccionamiento estratégico "/>
    <x v="0"/>
    <s v="1. Planeación Institucional"/>
    <s v="1. Ampliar la infraestructura física penitenciaria y carcelaria con un enfoque humano, sostenible y orientado a la resocialización de la población privada de la libertad"/>
    <s v="1.2 Construir cupos en infraestructura rígida, atendiendo requisitos y condiciones de calidad"/>
    <s v="6.720 cupos en infraestructura rígida con avance de proyecto mínimo del 60%"/>
    <s v="4. Realizar seguimiento a la ejecución de obra de cupos en infraestructura rígida"/>
  </r>
  <r>
    <s v="2.       Direccionamiento estratégico "/>
    <x v="1"/>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1. Solicitar a DNP y MinHacienda vigencias futuras para la contratación de estudios y diseños para ampliación de establecimientos y nuevos ERON"/>
  </r>
  <r>
    <s v="2.       Direccionamiento estratégico "/>
    <x v="1"/>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2. Entregar insumo para desarrollar el proceso precontractual de consultoría de estudios y diseños para ampliación de establecimientos y nuevos ERON a la Oficina Contractual"/>
  </r>
  <r>
    <s v="2.       Direccionamiento estratégico "/>
    <x v="2"/>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3. Realizar el proceso contractual de consultoría de estudios y diseños para ampliación de establecimientos y nuevos ERON"/>
  </r>
  <r>
    <s v="2.       Direccionamiento estratégico "/>
    <x v="0"/>
    <s v="1. Planeación Institucional"/>
    <s v="1. Ampliar la infraestructura física penitenciaria y carcelaria con un enfoque humano, sostenible y orientado a la resocialización de la población privada de la libertad"/>
    <s v="1.3 Diseñar cupos de infraestructura rígida atendiendo requisitos y condiciones de calidad"/>
    <s v="12.020 cupos en infraestructura rígida con avance en diseño del 100%"/>
    <s v="5. Entregar estudios y diseños para la construcción de 1320 cupos de infraestructura rígida al 100%"/>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os mantenimientos programados atendidos"/>
    <s v="1. Elaborar la metodología de registro de necesidades y atención de mantenimientos y adecuacione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os mantenimientos programados atendidos"/>
    <s v="2. Elaborar cronograma de mantenimiento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os mantenimientos programados atendidos"/>
    <s v="3. Realizar mantenimientos programado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as adecuaciones programadas atendidas"/>
    <s v="1. Elaborar la metodología de registro de necesidades y atención de mantenimientos y adecuacione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as adecuaciones programadas atendidas"/>
    <s v="2. Elaborar cronograma de adecuaciones"/>
  </r>
  <r>
    <s v="2.       Direccionamiento estratégico "/>
    <x v="1"/>
    <s v="1. Planeación Institucional"/>
    <s v="1. Ampliar la infraestructura física penitenciaria y carcelaria con un enfoque humano, sostenible y orientado a la resocialización de la población privada de la libertad"/>
    <s v="1.4 Intervenir establecimientos carcelarios del orden nacional a través de adecuaciones y mantenimiento"/>
    <s v="100% de las adecuaciones programadas atendidas"/>
    <s v="3. Realizar adecuaciones programadas"/>
  </r>
  <r>
    <s v="2.       Direccionamiento estratégico "/>
    <x v="1"/>
    <s v="1. Planeación Institucional"/>
    <s v="1. Ampliar la infraestructura física penitenciaria y carcelaria con un enfoque humano, sostenible y orientado a la resocialización de la población privada de la libertad"/>
    <s v="1.5 Diagnosticar la infraestructura física existente de los establecimientos penitenciarios y carcelarios y elaborar la futura requerida"/>
    <s v="100% de componentes del Plan Maestro de Infraestructura Penitenciaria y Carcelaria elaborados y aprobados"/>
    <s v="1. Establecer los componentes que harán parte del Plan Maestro de Infraestructura Penitenciaria y Carcelaria"/>
  </r>
  <r>
    <s v="2.       Direccionamiento estratégico "/>
    <x v="0"/>
    <s v="1. Planeación Institucional"/>
    <s v="1. Ampliar la infraestructura física penitenciaria y carcelaria con un enfoque humano, sostenible y orientado a la resocialización de la población privada de la libertad"/>
    <s v="1.5 Diagnosticar la infraestructura física existente de los establecimientos penitenciarios y carcelarios y elaborar la futura requerida"/>
    <s v="100% de componentes del Plan Maestro de Infraestructura Penitenciaria y Carcelaria elaborados y aprobados"/>
    <s v="2. Establecer el cronograma de elaboración del Plan Maestro de Infraestructura Penitenciaria y Carcelaria"/>
  </r>
  <r>
    <s v="2.       Direccionamiento estratégico "/>
    <x v="0"/>
    <s v="1. Planeación Institucional"/>
    <s v="1. Ampliar la infraestructura física penitenciaria y carcelaria con un enfoque humano, sostenible y orientado a la resocialización de la población privada de la libertad"/>
    <s v="1.5 Diagnosticar la infraestructura física existente de los establecimientos penitenciarios y carcelarios y elaborar la futura requerida"/>
    <s v="100% de componentes del Plan Maestro de Infraestructura Penitenciaria y Carcelaria elaborados y aprobados"/>
    <s v="3. Ejecutar la primera fase del Plan Maestro de Infraestructura Penitenciaria y Carcelaria"/>
  </r>
  <r>
    <s v="2.       Direccionamiento estratégico "/>
    <x v="1"/>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1. Elaborar un diagnóstico integral del modelo actual"/>
  </r>
  <r>
    <s v="2.       Direccionamiento estratégico "/>
    <x v="0"/>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2. Revisar modelos existentes del Suministro de Alimentación"/>
  </r>
  <r>
    <s v="2.       Direccionamiento estratégico "/>
    <x v="0"/>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3. Formular una propuesta inicial del nuevo modelo de alimentación"/>
  </r>
  <r>
    <s v="2.       Direccionamiento estratégico "/>
    <x v="1"/>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4. Entregar insumo para desarrollar el proceso precontractual para la prestación del servicio de alimentación e interventoría a la Oficina Contractual"/>
  </r>
  <r>
    <s v="2.       Direccionamiento estratégico "/>
    <x v="0"/>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5. Realizar el proceso contractual para la prestación del servicio de alimentación y supervisión"/>
  </r>
  <r>
    <s v="2.       Direccionamiento estratégico "/>
    <x v="1"/>
    <s v="1. Planeación Institucional"/>
    <s v="2. Facilitar los medios de vida digna, a través de bienes y servicios, que propenda por el bienestar y la calidad de vida a las personas privadas de la libertad"/>
    <s v="2.1 Prestar el servicio de alimentación a la población privada de la libertad con criterios de calidad y eficiencia"/>
    <s v="Un nuevo modelo de alimentación para el funcionamiento del sistema penitenciario y carcelario intramural implementado"/>
    <s v="6. Realizar seguimiento a la prestación del servicio de alimentación y a la supervisión"/>
  </r>
  <r>
    <s v="2.       Direccionamiento estratégico "/>
    <x v="1"/>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1. Realizar un perfil epidemiológico en salud"/>
  </r>
  <r>
    <s v="2.       Direccionamiento estratégico "/>
    <x v="1"/>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2. Realizar la contratación de los servicios conforme a las necesidades del perfil epidemiológico a través del Consorcio de Salud"/>
  </r>
  <r>
    <s v="2.       Direccionamiento estratégico "/>
    <x v="0"/>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3. Realizar el proceso contractual de la auditoría en cada una de sus fases"/>
  </r>
  <r>
    <s v="2.       Direccionamiento estratégico "/>
    <x v="1"/>
    <s v="1. Planeación Institucional"/>
    <s v="2. Facilitar los medios de vida digna, a través de bienes y servicios, que propenda por el bienestar y la calidad de vida a las personas privadas de la libertad"/>
    <s v="2.2 Implementar un nuevo Modelo de Atención Integral en Salud a las personas privadas de la libertad"/>
    <s v="Un modelo de atención integral en salud para la población privada de la libertad implementado en el 100% de los establecimientos"/>
    <s v="4. Realizar seguimiento a la prestación del servicio de salud a la PPL intramural y los servicios contratados con la red externa"/>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1. Determinar la población objeto con este beneficio"/>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2. Entregar insumo para desarrollar el proceso precontractual para la prestación del servicio de vigilancia electrónica e interventoría a la Oficina Contractual que contemple la adecuada transición entre tecnologías (en caso de ser necesario)"/>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3. Realizar el proceso contractual para la prestación del servicio de vigilancia electrónica e interventoría"/>
  </r>
  <r>
    <s v="2.       Direccionamiento estratégico "/>
    <x v="1"/>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100% de las personas privadas de la libertad con medida de vigilancia electrónica con dispositivo instalado y en adecuado funcionamiento, acorde a la disponibilidad presupuestal"/>
    <s v="4. Realizar seguimiento a la prestación del servicio de vigilancia electrónica"/>
  </r>
  <r>
    <s v="2.       Direccionamiento estratégico "/>
    <x v="0"/>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Un nuevo Modelo de vigilancia Electrónica efectivo para la Población Privada de la Libertad beneficiada con esta medida"/>
    <s v="1. Revisar la tecnología internacional disponible"/>
  </r>
  <r>
    <s v="2.       Direccionamiento estratégico "/>
    <x v="1"/>
    <s v="1. Planeación Institucional"/>
    <s v="2. Facilitar los medios de vida digna, a través de bienes y servicios, que propenda por el bienestar y la calidad de vida a las personas privadas de la libertad"/>
    <s v="2.3 Implementar un nuevo Modelo de vigilancia Electrónica efectivo para la Población Privada de la Libertad beneficiada con esta medida"/>
    <s v="Un nuevo Modelo de vigilancia Electrónica efectivo para la Población Privada de la Libertad beneficiada con esta medida"/>
    <s v="2. Estructurar la primera versión del nuevo modelo de vigilancia electrónica"/>
  </r>
  <r>
    <s v="2.       Direccionamiento estratégico "/>
    <x v="0"/>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1. Establecer el plan de necesidades con el INPEC"/>
  </r>
  <r>
    <s v="2.       Direccionamiento estratégico "/>
    <x v="3"/>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2. Entregar insumo para desarrollar el proceso precontractual para el suministro de bienes y servicios a la Oficina Contractual"/>
  </r>
  <r>
    <s v="2.       Direccionamiento estratégico "/>
    <x v="2"/>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3. Realizar el proceso contractual para el suministro de bienes y servicios"/>
  </r>
  <r>
    <s v="2.       Direccionamiento estratégico "/>
    <x v="1"/>
    <s v="1. Planeación Institucional"/>
    <s v="2. Facilitar los medios de vida digna, a través de bienes y servicios, que propenda por el bienestar y la calidad de vida a las personas privadas de la libertad"/>
    <s v="2.4 Suministrar los bienes y servicios necesarios para la operación y sostenibilidad del sistema penitenciario y carcelario"/>
    <s v="100% de los bienes muebles e inmuebles, y servicios pertinentes, suministrados sin interrupción al sistema penitenciario y carcelario."/>
    <s v="4. Realizar seguimiento al suministro de bienes y servicios"/>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1. Estructurar y publicar el Plan Estratégico de Talento Humano"/>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Institucional de Capacitación de la vigencia"/>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de Incentivos Institucionales (bienestar) de la vigenci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Anual de Vacantes de la vigenci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de Previsión de Recursos Humanos de la vigencia"/>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1 Fortalecer las capacidades, competencias, habilidades, conocimientos y el bienestar integral del Talento Humano al servicio de la USPEC"/>
    <s v="100% en el cumplimiento del Plan Estratégico de Talento Humano en la vigencia"/>
    <s v="Implementar el Plan de Trabajo Anual de Seguridad y Salud en el Trabajo de la vigencia"/>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2 Implementar el Modelo Integrado de Planeación y Gestión – MIPG"/>
    <s v="100% del Modelo Integrado de Planeación y Gestión - MIPG implementado para la vigencia"/>
    <s v="1. Actualizar el Plan de implementación del Modelo Integrado de Planeación y Gestión - MIPG"/>
  </r>
  <r>
    <s v="2.       Direccionamiento estratégico "/>
    <x v="1"/>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2 Implementar el Modelo Integrado de Planeación y Gestión – MIPG"/>
    <s v="100% del Modelo Integrado de Planeación y Gestión - MIPG implementado para la vigencia"/>
    <s v="3. Implementar el Modelo Integrado de Planeación y Gestión - MIPG"/>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3 Implementar el Plan Institucional de Gestión Ambiental - PIGA"/>
    <s v="100% en el cumplimiento del Plan Institucional de Gestión Ambiental – PIGA para la vigencia"/>
    <s v="1. Elaborar el Plan Institucional de Gestión Ambiental – PIG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3 Implementar el Plan Institucional de Gestión Ambiental - PIGA"/>
    <s v="100% en el cumplimiento del Plan Institucional de Gestión Ambiental – PIGA para la vigencia"/>
    <s v="2. Socializar el Plan Institucional de Gestión Ambiental - PIGA"/>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3 Implementar el Plan Institucional de Gestión Ambiental - PIGA"/>
    <s v="100% en el cumplimiento del Plan Institucional de Gestión Ambiental – PIGA para la vigencia"/>
    <s v="3. Implementar el Plan Institucional de Gestión Ambiental - PIG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4 Implementar el Plan Anticorrupción y Atención al Ciudadano"/>
    <s v="100% en el cumplimiento del Plan Anticorrupción y Atención al Ciudadano para la vigencia"/>
    <s v="3. Implementar el Plan Anticorrupción y Atención al Ciudadano para la vigencia"/>
  </r>
  <r>
    <s v="2.       Direccionamiento estratégico "/>
    <x v="0"/>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5 Implementar el Plan Estratégico de Comunicaciones"/>
    <s v="100% en el cumplimiento del Plan Estratégico de Comunicaciones para la vigencia"/>
    <s v="1. Elaborar el Plan Estratégico de Comunicaciones para la vigencia"/>
  </r>
  <r>
    <s v="2.       Direccionamiento estratégico "/>
    <x v="3"/>
    <s v="1. Planeación Institucional"/>
    <s v="3. Fortalecer la capacidad institucional y el talento humano por medio del mejoramiento de procesos y el desarrollo de competencias para incrementar la productividad, calidad de los servicios, contribuyendo a la favorabilidad de la imagen de la USPEC"/>
    <s v="3.5 Implementar el Plan Estratégico de Comunicaciones"/>
    <s v="100% en el cumplimiento del Plan Estratégico de Comunicaciones para la vigencia"/>
    <s v="3. Implementar el Plan Estratégico de Comunicaciones para la vigencia"/>
  </r>
  <r>
    <s v="2.       Direccionamiento estratégico "/>
    <x v="0"/>
    <s v="11. Gobierno Digital, antes Gobierno en Línea"/>
    <s v="4. Gestionar la información y el conocimiento para la toma de decisiones y la rendición cuentas con calidad, oportunidad y seguridad."/>
    <s v="4.1 Implementar el Plan Estratégico de TI - PETI"/>
    <s v="100% en el cumplimiento del Plan Estratégico de TI - PETI"/>
    <s v="1. Elaborar y publicar el Plan Estratégico de TI - PETI en el marco del modelo de arquitectura empresarial"/>
  </r>
  <r>
    <s v="3.       Gestión con Valores para Resultados"/>
    <x v="0"/>
    <s v="11. Gobierno Digital, antes Gobierno en Línea"/>
    <s v="4. Gestionar la información y el conocimiento para la toma de decisiones y la rendición cuentas con calidad, oportunidad y seguridad."/>
    <s v="4.1 Implementar el Plan Estratégico de TI - PETI"/>
    <s v="100% en el cumplimiento del Plan Estratégico de TI - PETI"/>
    <s v="2. Implementar el Portafolio de Proyectos establecido en el Plan Estratégico de TI - PETI para la vigencia"/>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1. Identificar los procesos institucionales a considerar en el Sistema de Información Misional"/>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2. Diagramar los procesos institucionales para el aprovisionamiento del Sistema de Información Misional"/>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3. Realizar un plan de proyecto  para disponer de un Sistema de Información Misional a la USPEC"/>
  </r>
  <r>
    <s v="3.       Gestión con Valores para Resultados"/>
    <x v="0"/>
    <s v="11. Gobierno Digital, antes Gobierno en Línea"/>
    <s v="4. Gestionar la información y el conocimiento para la toma de decisiones y la rendición cuentas con calidad, oportunidad y seguridad."/>
    <s v="4.2 Implementar un sistema de Información Misional de la USPEC"/>
    <s v="Un Sistema de Información Misional en producción"/>
    <s v="4. Realizar un estudio de mercado del Sector TIC  con el fin de identificar costos y las nuevas tecnologías que ofrece el mercado."/>
  </r>
  <r>
    <s v="3.       Gestión con Valores para Resultados"/>
    <x v="0"/>
    <s v="11. Gobierno Digital, antes Gobierno en Línea"/>
    <s v="4. Gestionar la información y el conocimiento para la toma de decisiones y la rendición cuentas con calidad, oportunidad y seguridad."/>
    <s v="4.3 Implementar un Plan de Seguridad y Privacidad en la Información"/>
    <s v="100% de cumplimiento en el Plan de Seguridad y Privacidad en la Información"/>
    <s v="1. Elaborar y publicar el Plan de Seguridad y Privacidad en la Información"/>
  </r>
  <r>
    <s v="3.       Gestión con Valores para Resultados"/>
    <x v="3"/>
    <s v="11. Gobierno Digital, antes Gobierno en Línea"/>
    <s v="4. Gestionar la información y el conocimiento para la toma de decisiones y la rendición cuentas con calidad, oportunidad y seguridad."/>
    <s v="4.3 Implementar un Plan de Seguridad y Privacidad en la Información"/>
    <s v="100% de cumplimiento en el Plan de Seguridad y Privacidad en la Información"/>
    <s v="2. Implementar el Plan de Seguridad y Privacidad en la Información"/>
  </r>
  <r>
    <s v="3.       Gestión con Valores para Resultados"/>
    <x v="0"/>
    <s v="11. Gobierno Digital, antes Gobierno en Línea"/>
    <s v="4. Gestionar la información y el conocimiento para la toma de decisiones y la rendición cuentas con calidad, oportunidad y seguridad."/>
    <s v="4.4 Implementar un Plan de Tratamiento de Riesgos de Seguridad en la Información"/>
    <s v="100% de cumplimiento en el Plan de Tratamiento de Riesgos de Seguridad en la Información"/>
    <s v="1. Elaborar y publicar el Plan de Tratamiento de Riesgos de Seguridad en la Información"/>
  </r>
  <r>
    <s v="3.       Gestión con Valores para Resultados"/>
    <x v="3"/>
    <s v="11. Gobierno Digital, antes Gobierno en Línea"/>
    <s v="4. Gestionar la información y el conocimiento para la toma de decisiones y la rendición cuentas con calidad, oportunidad y seguridad."/>
    <s v="4.4 Implementar un Plan de Tratamiento de Riesgos de Seguridad en la Información"/>
    <s v="100% de cumplimiento en el Plan de Tratamiento de Riesgos de Seguridad en la Información"/>
    <s v="2. Implementar el Plan de Tratamiento de Riesgos de Seguridad en la Información"/>
  </r>
  <r>
    <s v="5.       Información y Comunicación"/>
    <x v="3"/>
    <s v="10. Gestión documental"/>
    <s v="4. Gestionar la información y el conocimiento para la toma de decisiones y la rendición cuentas con calidad, oportunidad y seguridad."/>
    <s v="4.5 Implementar un Plan Institucional de Archivos - PINAR"/>
    <s v="100% de cumplimiento en el Plan Institucional de Archivos - PINAR para la vigencia"/>
    <s v="1. Elaborar y publicar el Plan Institucional de Archivos - PINAR "/>
  </r>
  <r>
    <s v="5.       Información y Comunicación"/>
    <x v="3"/>
    <s v="10. Gestión documental"/>
    <s v="4. Gestionar la información y el conocimiento para la toma de decisiones y la rendición cuentas con calidad, oportunidad y seguridad."/>
    <s v="4.5 Implementar un Plan Institucional de Archivos - PINAR"/>
    <s v="100% de cumplimiento en el Plan Institucional de Archivos - PINAR para la vigencia"/>
    <s v="2. Implementar el Plan Institucional de Archivos - PINAR para la vigenci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Hoja3" cacheId="3" applyNumberFormats="0" applyBorderFormats="0" applyFontFormats="0" applyPatternFormats="0" applyAlignmentFormats="0" applyWidthHeightFormats="0" dataCaption="" updatedVersion="6" compact="0" compactData="0">
  <location ref="A3:B8" firstHeaderRow="1" firstDataRow="1" firstDataCol="1"/>
  <pivotFields count="7">
    <pivotField name="4. DIMENSIONES OPERATVAS DEL MIPG" compact="0" outline="0" multipleItemSelectionAllowed="1" showAll="0"/>
    <pivotField name="Validación" axis="axisRow" dataField="1" compact="0" outline="0" multipleItemSelectionAllowed="1" showAll="0" sortType="ascending">
      <items count="5">
        <item x="0"/>
        <item x="1"/>
        <item x="3"/>
        <item x="2"/>
        <item t="default"/>
      </items>
    </pivotField>
    <pivotField name="5 POLÍTICA DE GESTIÓN Y DESEMPEÑO INSTITUCIONAL" compact="0" outline="0" multipleItemSelectionAllowed="1" showAll="0"/>
    <pivotField name="6. OBJETIVO ESTRATEGICO" compact="0" outline="0" multipleItemSelectionAllowed="1" showAll="0"/>
    <pivotField name="7. ESTRATEGIA" compact="0" outline="0" multipleItemSelectionAllowed="1" showAll="0"/>
    <pivotField name="8. META CUATRIENIO" compact="0" outline="0" multipleItemSelectionAllowed="1" showAll="0"/>
    <pivotField name="9. ACTIVIDAD" compact="0" outline="0" multipleItemSelectionAllowed="1" showAll="0"/>
  </pivotFields>
  <rowFields count="1">
    <field x="1"/>
  </rowFields>
  <rowItems count="5">
    <i>
      <x/>
    </i>
    <i>
      <x v="1"/>
    </i>
    <i>
      <x v="2"/>
    </i>
    <i>
      <x v="3"/>
    </i>
    <i t="grand">
      <x/>
    </i>
  </rowItems>
  <colItems count="1">
    <i/>
  </colItems>
  <dataFields count="1">
    <dataField name="Cuenta de Validación" fld="1" subtotal="count" baseField="0"/>
  </dataFields>
  <pivotTableStyleInfo showRowHeaders="1" showColHeaders="1" showRowStripes="0" showColStripes="0" showLastColumn="1"/>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2060"/>
  </sheetPr>
  <dimension ref="A1:AC981"/>
  <sheetViews>
    <sheetView tabSelected="1" workbookViewId="0">
      <pane xSplit="4" ySplit="6" topLeftCell="P46" activePane="bottomRight" state="frozen"/>
      <selection pane="topRight" activeCell="E1" sqref="E1"/>
      <selection pane="bottomLeft" activeCell="A7" sqref="A7"/>
      <selection pane="bottomRight" activeCell="Y46" sqref="Y46"/>
    </sheetView>
  </sheetViews>
  <sheetFormatPr baseColWidth="10" defaultColWidth="14.42578125" defaultRowHeight="15" customHeight="1"/>
  <cols>
    <col min="1" max="1" width="19.140625" customWidth="1"/>
    <col min="2" max="2" width="19.7109375" hidden="1" customWidth="1"/>
    <col min="3" max="3" width="16" customWidth="1"/>
    <col min="4" max="4" width="39.85546875" customWidth="1"/>
    <col min="5" max="5" width="28.28515625" customWidth="1"/>
    <col min="6" max="6" width="30" customWidth="1"/>
    <col min="7" max="7" width="25.5703125" customWidth="1"/>
    <col min="8" max="9" width="10.5703125" customWidth="1"/>
    <col min="10" max="11" width="18" customWidth="1"/>
    <col min="12" max="12" width="19.42578125" customWidth="1"/>
    <col min="13" max="14" width="26.28515625" customWidth="1"/>
    <col min="15" max="22" width="9" customWidth="1"/>
    <col min="23" max="24" width="10.140625" customWidth="1"/>
    <col min="25" max="25" width="74.7109375" customWidth="1"/>
    <col min="26" max="26" width="29" customWidth="1"/>
    <col min="27" max="27" width="11.42578125" customWidth="1"/>
    <col min="28" max="28" width="14.85546875" customWidth="1"/>
    <col min="29" max="29" width="11.42578125" customWidth="1"/>
  </cols>
  <sheetData>
    <row r="1" spans="1:29" ht="27">
      <c r="A1" s="108"/>
      <c r="B1" s="109"/>
      <c r="C1" s="110"/>
      <c r="D1" s="111" t="s">
        <v>0</v>
      </c>
      <c r="E1" s="109"/>
      <c r="F1" s="109"/>
      <c r="G1" s="109"/>
      <c r="H1" s="109"/>
      <c r="I1" s="109"/>
      <c r="J1" s="109"/>
      <c r="K1" s="109"/>
      <c r="L1" s="109"/>
      <c r="M1" s="109"/>
      <c r="N1" s="109"/>
      <c r="O1" s="109"/>
      <c r="P1" s="109"/>
      <c r="Q1" s="109"/>
      <c r="R1" s="109"/>
      <c r="S1" s="109"/>
      <c r="T1" s="109"/>
      <c r="U1" s="109"/>
      <c r="V1" s="109"/>
      <c r="W1" s="109"/>
      <c r="X1" s="109"/>
      <c r="Y1" s="109"/>
      <c r="Z1" s="112"/>
      <c r="AA1" s="2"/>
      <c r="AB1" s="3"/>
      <c r="AC1" s="3"/>
    </row>
    <row r="2" spans="1:29" ht="16.5">
      <c r="A2" s="113"/>
      <c r="B2" s="114"/>
      <c r="C2" s="114"/>
      <c r="D2" s="114"/>
      <c r="E2" s="114"/>
      <c r="F2" s="114"/>
      <c r="G2" s="114"/>
      <c r="H2" s="114"/>
      <c r="I2" s="114"/>
      <c r="J2" s="114"/>
      <c r="K2" s="114"/>
      <c r="L2" s="114"/>
      <c r="M2" s="114"/>
      <c r="N2" s="114"/>
      <c r="O2" s="114"/>
      <c r="P2" s="114"/>
      <c r="Q2" s="114"/>
      <c r="R2" s="114"/>
      <c r="S2" s="114"/>
      <c r="T2" s="114"/>
      <c r="U2" s="114"/>
      <c r="V2" s="114"/>
      <c r="W2" s="114"/>
      <c r="X2" s="114"/>
      <c r="Y2" s="114"/>
      <c r="Z2" s="115"/>
      <c r="AA2" s="2"/>
      <c r="AB2" s="3"/>
      <c r="AC2" s="3"/>
    </row>
    <row r="3" spans="1:29" ht="16.5">
      <c r="A3" s="113"/>
      <c r="B3" s="114"/>
      <c r="C3" s="114"/>
      <c r="D3" s="114"/>
      <c r="E3" s="116"/>
      <c r="F3" s="4" t="s">
        <v>1</v>
      </c>
      <c r="G3" s="123"/>
      <c r="H3" s="114"/>
      <c r="I3" s="114"/>
      <c r="J3" s="116"/>
      <c r="K3" s="117" t="s">
        <v>2</v>
      </c>
      <c r="L3" s="116"/>
      <c r="M3" s="118" t="s">
        <v>3</v>
      </c>
      <c r="N3" s="114"/>
      <c r="O3" s="114"/>
      <c r="P3" s="114"/>
      <c r="Q3" s="114"/>
      <c r="R3" s="114"/>
      <c r="S3" s="114"/>
      <c r="T3" s="114"/>
      <c r="U3" s="114"/>
      <c r="V3" s="114"/>
      <c r="W3" s="116"/>
      <c r="X3" s="117" t="s">
        <v>4</v>
      </c>
      <c r="Y3" s="114"/>
      <c r="Z3" s="115"/>
      <c r="AA3" s="2"/>
      <c r="AB3" s="3"/>
      <c r="AC3" s="3"/>
    </row>
    <row r="4" spans="1:29" ht="38.25" customHeight="1">
      <c r="A4" s="5" t="s">
        <v>5</v>
      </c>
      <c r="B4" s="5"/>
      <c r="C4" s="5" t="s">
        <v>6</v>
      </c>
      <c r="D4" s="5" t="s">
        <v>7</v>
      </c>
      <c r="E4" s="5" t="s">
        <v>8</v>
      </c>
      <c r="F4" s="5" t="s">
        <v>9</v>
      </c>
      <c r="G4" s="5" t="s">
        <v>10</v>
      </c>
      <c r="H4" s="124" t="s">
        <v>11</v>
      </c>
      <c r="I4" s="115"/>
      <c r="J4" s="124" t="s">
        <v>12</v>
      </c>
      <c r="K4" s="114"/>
      <c r="L4" s="115"/>
      <c r="M4" s="124" t="s">
        <v>13</v>
      </c>
      <c r="N4" s="115"/>
      <c r="O4" s="125" t="s">
        <v>14</v>
      </c>
      <c r="P4" s="126"/>
      <c r="Q4" s="126"/>
      <c r="R4" s="126"/>
      <c r="S4" s="126"/>
      <c r="T4" s="126"/>
      <c r="U4" s="126"/>
      <c r="V4" s="126"/>
      <c r="W4" s="126"/>
      <c r="X4" s="127"/>
      <c r="Y4" s="6"/>
      <c r="Z4" s="5" t="s">
        <v>15</v>
      </c>
      <c r="AA4" s="7"/>
      <c r="AB4" s="8"/>
      <c r="AC4" s="8"/>
    </row>
    <row r="5" spans="1:29" ht="36" customHeight="1">
      <c r="A5" s="6"/>
      <c r="B5" s="6"/>
      <c r="C5" s="6"/>
      <c r="D5" s="6"/>
      <c r="E5" s="6"/>
      <c r="F5" s="6"/>
      <c r="G5" s="6"/>
      <c r="H5" s="5" t="s">
        <v>16</v>
      </c>
      <c r="I5" s="5" t="s">
        <v>17</v>
      </c>
      <c r="J5" s="5" t="s">
        <v>18</v>
      </c>
      <c r="K5" s="5" t="s">
        <v>19</v>
      </c>
      <c r="L5" s="5" t="s">
        <v>20</v>
      </c>
      <c r="M5" s="5" t="s">
        <v>21</v>
      </c>
      <c r="N5" s="5" t="s">
        <v>22</v>
      </c>
      <c r="O5" s="119" t="s">
        <v>23</v>
      </c>
      <c r="P5" s="120"/>
      <c r="Q5" s="119" t="s">
        <v>24</v>
      </c>
      <c r="R5" s="120"/>
      <c r="S5" s="119" t="s">
        <v>25</v>
      </c>
      <c r="T5" s="120"/>
      <c r="U5" s="119" t="s">
        <v>26</v>
      </c>
      <c r="V5" s="120"/>
      <c r="W5" s="119" t="s">
        <v>27</v>
      </c>
      <c r="X5" s="120"/>
      <c r="Y5" s="5" t="s">
        <v>28</v>
      </c>
      <c r="Z5" s="6"/>
      <c r="AA5" s="2"/>
      <c r="AB5" s="3"/>
      <c r="AC5" s="3"/>
    </row>
    <row r="6" spans="1:29" ht="16.5">
      <c r="A6" s="9"/>
      <c r="B6" s="6" t="s">
        <v>29</v>
      </c>
      <c r="C6" s="9"/>
      <c r="D6" s="9"/>
      <c r="E6" s="9"/>
      <c r="F6" s="9"/>
      <c r="G6" s="9"/>
      <c r="H6" s="6"/>
      <c r="I6" s="6"/>
      <c r="J6" s="6"/>
      <c r="K6" s="6"/>
      <c r="L6" s="6"/>
      <c r="M6" s="6"/>
      <c r="N6" s="6"/>
      <c r="O6" s="10" t="s">
        <v>30</v>
      </c>
      <c r="P6" s="6" t="s">
        <v>31</v>
      </c>
      <c r="Q6" s="10" t="s">
        <v>30</v>
      </c>
      <c r="R6" s="6" t="s">
        <v>31</v>
      </c>
      <c r="S6" s="10" t="s">
        <v>30</v>
      </c>
      <c r="T6" s="6" t="s">
        <v>31</v>
      </c>
      <c r="U6" s="10" t="s">
        <v>30</v>
      </c>
      <c r="V6" s="6" t="s">
        <v>31</v>
      </c>
      <c r="W6" s="11" t="s">
        <v>30</v>
      </c>
      <c r="X6" s="6" t="s">
        <v>31</v>
      </c>
      <c r="Y6" s="6"/>
      <c r="Z6" s="6"/>
      <c r="AA6" s="2"/>
      <c r="AB6" s="3"/>
      <c r="AC6" s="3"/>
    </row>
    <row r="7" spans="1:29" ht="66">
      <c r="A7" s="12" t="s">
        <v>32</v>
      </c>
      <c r="B7" s="13" t="s">
        <v>33</v>
      </c>
      <c r="C7" s="14" t="s">
        <v>34</v>
      </c>
      <c r="D7" s="14" t="s">
        <v>35</v>
      </c>
      <c r="E7" s="14" t="s">
        <v>36</v>
      </c>
      <c r="F7" s="14" t="s">
        <v>37</v>
      </c>
      <c r="G7" s="14" t="s">
        <v>38</v>
      </c>
      <c r="H7" s="15">
        <v>43480</v>
      </c>
      <c r="I7" s="15">
        <v>43554</v>
      </c>
      <c r="J7" s="14" t="s">
        <v>39</v>
      </c>
      <c r="K7" s="14" t="s">
        <v>40</v>
      </c>
      <c r="L7" s="14" t="s">
        <v>41</v>
      </c>
      <c r="M7" s="14" t="s">
        <v>42</v>
      </c>
      <c r="N7" s="16" t="s">
        <v>43</v>
      </c>
      <c r="O7" s="17">
        <v>1</v>
      </c>
      <c r="P7" s="18">
        <v>1</v>
      </c>
      <c r="Q7" s="19"/>
      <c r="R7" s="20"/>
      <c r="S7" s="19"/>
      <c r="T7" s="21"/>
      <c r="U7" s="19"/>
      <c r="V7" s="21"/>
      <c r="W7" s="22">
        <f t="shared" ref="W7:W78" si="0">+SUM(O7,Q7,S7,U7)</f>
        <v>1</v>
      </c>
      <c r="X7" s="23">
        <f t="shared" ref="X7:X78" si="1">+V7+T7+R7+P7</f>
        <v>1</v>
      </c>
      <c r="Y7" s="24" t="s">
        <v>44</v>
      </c>
      <c r="Z7" s="25" t="s">
        <v>45</v>
      </c>
      <c r="AA7" s="26"/>
      <c r="AB7" s="27"/>
      <c r="AC7" s="27"/>
    </row>
    <row r="8" spans="1:29" ht="75">
      <c r="A8" s="12" t="s">
        <v>32</v>
      </c>
      <c r="B8" s="13" t="s">
        <v>33</v>
      </c>
      <c r="C8" s="14" t="s">
        <v>34</v>
      </c>
      <c r="D8" s="14" t="s">
        <v>35</v>
      </c>
      <c r="E8" s="14" t="s">
        <v>36</v>
      </c>
      <c r="F8" s="14" t="s">
        <v>37</v>
      </c>
      <c r="G8" s="14" t="s">
        <v>46</v>
      </c>
      <c r="H8" s="15">
        <v>43647</v>
      </c>
      <c r="I8" s="15">
        <v>43738</v>
      </c>
      <c r="J8" s="14" t="s">
        <v>39</v>
      </c>
      <c r="K8" s="14" t="s">
        <v>40</v>
      </c>
      <c r="L8" s="14" t="s">
        <v>41</v>
      </c>
      <c r="M8" s="14" t="s">
        <v>47</v>
      </c>
      <c r="N8" s="16" t="s">
        <v>48</v>
      </c>
      <c r="O8" s="28"/>
      <c r="P8" s="29"/>
      <c r="Q8" s="30"/>
      <c r="R8" s="31"/>
      <c r="S8" s="32">
        <v>1</v>
      </c>
      <c r="T8" s="33" t="str">
        <f>HYPERLINK("https://drive.google.com/drive/folders/1G6jKxLt-wwzUh6fkwafeYcf0tABntcYI?usp=sharing","100%")</f>
        <v>100%</v>
      </c>
      <c r="U8" s="34"/>
      <c r="V8" s="29"/>
      <c r="W8" s="35">
        <f t="shared" si="0"/>
        <v>1</v>
      </c>
      <c r="X8" s="36">
        <f t="shared" si="1"/>
        <v>1</v>
      </c>
      <c r="Y8" s="13" t="s">
        <v>49</v>
      </c>
      <c r="Z8" s="37" t="s">
        <v>50</v>
      </c>
      <c r="AA8" s="26"/>
      <c r="AB8" s="27"/>
      <c r="AC8" s="27"/>
    </row>
    <row r="9" spans="1:29" ht="360">
      <c r="A9" s="38" t="s">
        <v>32</v>
      </c>
      <c r="B9" s="39" t="s">
        <v>33</v>
      </c>
      <c r="C9" s="40" t="s">
        <v>34</v>
      </c>
      <c r="D9" s="40" t="s">
        <v>35</v>
      </c>
      <c r="E9" s="40" t="s">
        <v>36</v>
      </c>
      <c r="F9" s="40" t="s">
        <v>37</v>
      </c>
      <c r="G9" s="40" t="s">
        <v>51</v>
      </c>
      <c r="H9" s="41">
        <v>43647</v>
      </c>
      <c r="I9" s="41">
        <v>43738</v>
      </c>
      <c r="J9" s="40" t="s">
        <v>39</v>
      </c>
      <c r="K9" s="40" t="s">
        <v>40</v>
      </c>
      <c r="L9" s="40" t="s">
        <v>41</v>
      </c>
      <c r="M9" s="40" t="s">
        <v>52</v>
      </c>
      <c r="N9" s="42" t="s">
        <v>53</v>
      </c>
      <c r="O9" s="43"/>
      <c r="P9" s="44"/>
      <c r="Q9" s="45"/>
      <c r="R9" s="46"/>
      <c r="S9" s="45">
        <v>1</v>
      </c>
      <c r="T9" s="47" t="str">
        <f>HYPERLINK("https://drive.google.com/file/d/1sCAEKsMIk-j75DcRke8yqfGBEBUb-6Y9/view?usp=sharing","70%")</f>
        <v>70%</v>
      </c>
      <c r="U9" s="48"/>
      <c r="V9" s="49" t="str">
        <f>HYPERLINK("https://drive.google.com/drive/folders/1IOXh5d7P3W4qnu1ybNyn_Ow2Oh_IlAoG?usp=sharing","30,00%")</f>
        <v>30,00%</v>
      </c>
      <c r="W9" s="50">
        <f t="shared" si="0"/>
        <v>1</v>
      </c>
      <c r="X9" s="51">
        <f t="shared" si="1"/>
        <v>1</v>
      </c>
      <c r="Y9" s="53" t="s">
        <v>56</v>
      </c>
      <c r="Z9" s="54" t="s">
        <v>57</v>
      </c>
      <c r="AA9" s="26"/>
      <c r="AB9" s="27"/>
      <c r="AC9" s="27"/>
    </row>
    <row r="10" spans="1:29" ht="255">
      <c r="A10" s="38" t="s">
        <v>32</v>
      </c>
      <c r="B10" s="39" t="s">
        <v>33</v>
      </c>
      <c r="C10" s="40" t="s">
        <v>34</v>
      </c>
      <c r="D10" s="40" t="s">
        <v>35</v>
      </c>
      <c r="E10" s="40" t="s">
        <v>36</v>
      </c>
      <c r="F10" s="40" t="s">
        <v>37</v>
      </c>
      <c r="G10" s="40" t="s">
        <v>58</v>
      </c>
      <c r="H10" s="41">
        <v>43647</v>
      </c>
      <c r="I10" s="41">
        <v>43799</v>
      </c>
      <c r="J10" s="40" t="s">
        <v>67</v>
      </c>
      <c r="K10" s="40" t="s">
        <v>68</v>
      </c>
      <c r="L10" s="40" t="s">
        <v>71</v>
      </c>
      <c r="M10" s="40" t="s">
        <v>72</v>
      </c>
      <c r="N10" s="55" t="s">
        <v>74</v>
      </c>
      <c r="O10" s="43"/>
      <c r="P10" s="44"/>
      <c r="Q10" s="45"/>
      <c r="R10" s="46"/>
      <c r="S10" s="45">
        <v>0.5</v>
      </c>
      <c r="T10" s="44">
        <v>0</v>
      </c>
      <c r="U10" s="48">
        <v>0.5</v>
      </c>
      <c r="V10" s="49" t="str">
        <f>HYPERLINK("https://drive.google.com/open?id=1IOXh5d7P3W4qnu1ybNyn_Ow2Oh_IlAoG","100,00%")</f>
        <v>100,00%</v>
      </c>
      <c r="W10" s="50">
        <f t="shared" si="0"/>
        <v>1</v>
      </c>
      <c r="X10" s="51">
        <f t="shared" si="1"/>
        <v>1</v>
      </c>
      <c r="Y10" s="53" t="s">
        <v>179</v>
      </c>
      <c r="Z10" s="57" t="s">
        <v>180</v>
      </c>
      <c r="AA10" s="26"/>
      <c r="AB10" s="27"/>
      <c r="AC10" s="27"/>
    </row>
    <row r="11" spans="1:29" ht="66">
      <c r="A11" s="38" t="s">
        <v>32</v>
      </c>
      <c r="B11" s="39" t="s">
        <v>33</v>
      </c>
      <c r="C11" s="40" t="s">
        <v>34</v>
      </c>
      <c r="D11" s="40" t="s">
        <v>35</v>
      </c>
      <c r="E11" s="40" t="s">
        <v>36</v>
      </c>
      <c r="F11" s="40" t="s">
        <v>37</v>
      </c>
      <c r="G11" s="40" t="s">
        <v>59</v>
      </c>
      <c r="H11" s="41">
        <v>43739</v>
      </c>
      <c r="I11" s="41">
        <v>43830</v>
      </c>
      <c r="J11" s="40" t="s">
        <v>39</v>
      </c>
      <c r="K11" s="40" t="s">
        <v>40</v>
      </c>
      <c r="L11" s="40" t="s">
        <v>41</v>
      </c>
      <c r="M11" s="40" t="s">
        <v>181</v>
      </c>
      <c r="N11" s="42" t="s">
        <v>182</v>
      </c>
      <c r="O11" s="43"/>
      <c r="P11" s="44"/>
      <c r="Q11" s="45"/>
      <c r="R11" s="46"/>
      <c r="S11" s="45"/>
      <c r="T11" s="44"/>
      <c r="U11" s="48">
        <v>1</v>
      </c>
      <c r="V11" s="58">
        <v>0</v>
      </c>
      <c r="W11" s="50">
        <f t="shared" si="0"/>
        <v>1</v>
      </c>
      <c r="X11" s="51">
        <f t="shared" si="1"/>
        <v>0</v>
      </c>
      <c r="Y11" s="53" t="s">
        <v>183</v>
      </c>
      <c r="Z11" s="57" t="s">
        <v>184</v>
      </c>
      <c r="AA11" s="26"/>
      <c r="AB11" s="27"/>
      <c r="AC11" s="27"/>
    </row>
    <row r="12" spans="1:29" ht="66">
      <c r="A12" s="38" t="s">
        <v>32</v>
      </c>
      <c r="B12" s="39" t="s">
        <v>33</v>
      </c>
      <c r="C12" s="40" t="s">
        <v>34</v>
      </c>
      <c r="D12" s="40" t="s">
        <v>35</v>
      </c>
      <c r="E12" s="40" t="s">
        <v>36</v>
      </c>
      <c r="F12" s="40" t="s">
        <v>37</v>
      </c>
      <c r="G12" s="40" t="s">
        <v>60</v>
      </c>
      <c r="H12" s="41">
        <v>43800</v>
      </c>
      <c r="I12" s="41">
        <v>43830</v>
      </c>
      <c r="J12" s="40" t="s">
        <v>39</v>
      </c>
      <c r="K12" s="40" t="s">
        <v>40</v>
      </c>
      <c r="L12" s="40" t="s">
        <v>41</v>
      </c>
      <c r="M12" s="40" t="s">
        <v>185</v>
      </c>
      <c r="N12" s="42" t="s">
        <v>186</v>
      </c>
      <c r="O12" s="43"/>
      <c r="P12" s="44"/>
      <c r="Q12" s="45"/>
      <c r="R12" s="46"/>
      <c r="S12" s="45"/>
      <c r="T12" s="44"/>
      <c r="U12" s="48">
        <v>1</v>
      </c>
      <c r="V12" s="58">
        <v>0</v>
      </c>
      <c r="W12" s="50">
        <f t="shared" si="0"/>
        <v>1</v>
      </c>
      <c r="X12" s="51">
        <f t="shared" si="1"/>
        <v>0</v>
      </c>
      <c r="Y12" s="53" t="s">
        <v>187</v>
      </c>
      <c r="Z12" s="57" t="s">
        <v>188</v>
      </c>
      <c r="AA12" s="26"/>
      <c r="AB12" s="27"/>
      <c r="AC12" s="27"/>
    </row>
    <row r="13" spans="1:29" ht="409.5">
      <c r="A13" s="12" t="s">
        <v>32</v>
      </c>
      <c r="B13" s="13" t="s">
        <v>55</v>
      </c>
      <c r="C13" s="14" t="s">
        <v>34</v>
      </c>
      <c r="D13" s="14" t="s">
        <v>35</v>
      </c>
      <c r="E13" s="14" t="s">
        <v>61</v>
      </c>
      <c r="F13" s="14" t="s">
        <v>62</v>
      </c>
      <c r="G13" s="14" t="s">
        <v>63</v>
      </c>
      <c r="H13" s="15">
        <v>43480</v>
      </c>
      <c r="I13" s="15">
        <v>43554</v>
      </c>
      <c r="J13" s="14" t="s">
        <v>39</v>
      </c>
      <c r="K13" s="14" t="s">
        <v>40</v>
      </c>
      <c r="L13" s="14" t="s">
        <v>41</v>
      </c>
      <c r="M13" s="14" t="s">
        <v>52</v>
      </c>
      <c r="N13" s="16" t="s">
        <v>189</v>
      </c>
      <c r="O13" s="28">
        <v>1</v>
      </c>
      <c r="P13" s="29">
        <v>0.15</v>
      </c>
      <c r="Q13" s="32"/>
      <c r="R13" s="31">
        <v>0.22500000000000001</v>
      </c>
      <c r="S13" s="32"/>
      <c r="T13" s="33" t="str">
        <f>HYPERLINK("https://drive.google.com/file/d/1uKDyXQh7HYFURTgl6yQZggd26wZNR6S5/view?usp=sharing","62,5%")</f>
        <v>62,5%</v>
      </c>
      <c r="U13" s="34"/>
      <c r="V13" s="29"/>
      <c r="W13" s="35">
        <f t="shared" si="0"/>
        <v>1</v>
      </c>
      <c r="X13" s="36">
        <f t="shared" si="1"/>
        <v>1</v>
      </c>
      <c r="Y13" s="59" t="s">
        <v>190</v>
      </c>
      <c r="Z13" s="60" t="s">
        <v>191</v>
      </c>
      <c r="AA13" s="26"/>
      <c r="AB13" s="27"/>
      <c r="AC13" s="27"/>
    </row>
    <row r="14" spans="1:29" ht="375">
      <c r="A14" s="38" t="s">
        <v>32</v>
      </c>
      <c r="B14" s="39" t="s">
        <v>64</v>
      </c>
      <c r="C14" s="40" t="s">
        <v>34</v>
      </c>
      <c r="D14" s="40" t="s">
        <v>35</v>
      </c>
      <c r="E14" s="40" t="s">
        <v>61</v>
      </c>
      <c r="F14" s="40" t="s">
        <v>62</v>
      </c>
      <c r="G14" s="40" t="s">
        <v>65</v>
      </c>
      <c r="H14" s="41">
        <v>43556</v>
      </c>
      <c r="I14" s="41">
        <v>43738</v>
      </c>
      <c r="J14" s="40" t="s">
        <v>67</v>
      </c>
      <c r="K14" s="40" t="s">
        <v>68</v>
      </c>
      <c r="L14" s="40" t="s">
        <v>71</v>
      </c>
      <c r="M14" s="40" t="s">
        <v>72</v>
      </c>
      <c r="N14" s="42" t="s">
        <v>192</v>
      </c>
      <c r="O14" s="43"/>
      <c r="P14" s="44"/>
      <c r="Q14" s="45">
        <v>0.4</v>
      </c>
      <c r="R14" s="47" t="str">
        <f>HYPERLINK("https://drive.google.com/file/d/1lcLxWeFYOgo9vet2ImMDJDu-NvThtC8O/view?usp=sharing","0%")</f>
        <v>0%</v>
      </c>
      <c r="S14" s="45">
        <v>0.6</v>
      </c>
      <c r="T14" s="44">
        <v>0.33</v>
      </c>
      <c r="U14" s="48"/>
      <c r="V14" s="49" t="str">
        <f>HYPERLINK("https://drive.google.com/open?id=1sYmyyezwOfUbCTJP7di38vhD41iH6SCQ","63,00%")</f>
        <v>63,00%</v>
      </c>
      <c r="W14" s="50">
        <f t="shared" si="0"/>
        <v>1</v>
      </c>
      <c r="X14" s="51">
        <f t="shared" si="1"/>
        <v>0.96</v>
      </c>
      <c r="Y14" s="53" t="s">
        <v>193</v>
      </c>
      <c r="Z14" s="57" t="s">
        <v>194</v>
      </c>
      <c r="AA14" s="26"/>
      <c r="AB14" s="27"/>
      <c r="AC14" s="27"/>
    </row>
    <row r="15" spans="1:29" ht="345">
      <c r="A15" s="38" t="s">
        <v>32</v>
      </c>
      <c r="B15" s="39" t="s">
        <v>33</v>
      </c>
      <c r="C15" s="40" t="s">
        <v>34</v>
      </c>
      <c r="D15" s="40" t="s">
        <v>35</v>
      </c>
      <c r="E15" s="40" t="s">
        <v>61</v>
      </c>
      <c r="F15" s="40" t="s">
        <v>62</v>
      </c>
      <c r="G15" s="40" t="s">
        <v>66</v>
      </c>
      <c r="H15" s="41">
        <v>43647</v>
      </c>
      <c r="I15" s="41">
        <v>43830</v>
      </c>
      <c r="J15" s="40" t="s">
        <v>39</v>
      </c>
      <c r="K15" s="40" t="s">
        <v>40</v>
      </c>
      <c r="L15" s="40" t="s">
        <v>41</v>
      </c>
      <c r="M15" s="40" t="s">
        <v>195</v>
      </c>
      <c r="N15" s="42" t="s">
        <v>196</v>
      </c>
      <c r="O15" s="43"/>
      <c r="P15" s="44"/>
      <c r="Q15" s="45"/>
      <c r="R15" s="46"/>
      <c r="S15" s="45">
        <v>0.4</v>
      </c>
      <c r="T15" s="47" t="str">
        <f>HYPERLINK("https://drive.google.com/file/d/1zK7oY21vtY5_n-Xn7-krUl0m-Lj_fbtT/view","7%")</f>
        <v>7%</v>
      </c>
      <c r="U15" s="48">
        <v>0.6</v>
      </c>
      <c r="V15" s="49" t="str">
        <f>HYPERLINK("https://drive.google.com/open?id=19poYWWc_gPp-rbaRxeogXWdFGXY8Pqen","7,00%")</f>
        <v>7,00%</v>
      </c>
      <c r="W15" s="50">
        <f t="shared" si="0"/>
        <v>1</v>
      </c>
      <c r="X15" s="51">
        <f t="shared" si="1"/>
        <v>0.14000000000000001</v>
      </c>
      <c r="Y15" s="53" t="s">
        <v>197</v>
      </c>
      <c r="Z15" s="57" t="s">
        <v>198</v>
      </c>
      <c r="AA15" s="26"/>
      <c r="AB15" s="27"/>
      <c r="AC15" s="27"/>
    </row>
    <row r="16" spans="1:29" ht="300">
      <c r="A16" s="12" t="s">
        <v>32</v>
      </c>
      <c r="B16" s="13" t="s">
        <v>55</v>
      </c>
      <c r="C16" s="14" t="s">
        <v>34</v>
      </c>
      <c r="D16" s="14" t="s">
        <v>35</v>
      </c>
      <c r="E16" s="14" t="s">
        <v>61</v>
      </c>
      <c r="F16" s="14" t="s">
        <v>69</v>
      </c>
      <c r="G16" s="14" t="s">
        <v>70</v>
      </c>
      <c r="H16" s="15">
        <v>43480</v>
      </c>
      <c r="I16" s="15">
        <v>43830</v>
      </c>
      <c r="J16" s="14" t="s">
        <v>39</v>
      </c>
      <c r="K16" s="14" t="s">
        <v>40</v>
      </c>
      <c r="L16" s="14" t="s">
        <v>41</v>
      </c>
      <c r="M16" s="14" t="s">
        <v>199</v>
      </c>
      <c r="N16" s="16" t="s">
        <v>200</v>
      </c>
      <c r="O16" s="28">
        <v>0.7</v>
      </c>
      <c r="P16" s="29">
        <v>0.35</v>
      </c>
      <c r="Q16" s="32"/>
      <c r="R16" s="31">
        <v>0</v>
      </c>
      <c r="S16" s="32"/>
      <c r="T16" s="29"/>
      <c r="U16" s="34">
        <v>0.3</v>
      </c>
      <c r="V16" s="29"/>
      <c r="W16" s="35">
        <f t="shared" si="0"/>
        <v>1</v>
      </c>
      <c r="X16" s="36">
        <f t="shared" si="1"/>
        <v>0.35</v>
      </c>
      <c r="Y16" s="59" t="s">
        <v>201</v>
      </c>
      <c r="Z16" s="61" t="s">
        <v>202</v>
      </c>
      <c r="AA16" s="26"/>
      <c r="AB16" s="27"/>
      <c r="AC16" s="27"/>
    </row>
    <row r="17" spans="1:29" ht="375">
      <c r="A17" s="38" t="s">
        <v>32</v>
      </c>
      <c r="B17" s="39" t="s">
        <v>33</v>
      </c>
      <c r="C17" s="40" t="s">
        <v>34</v>
      </c>
      <c r="D17" s="40" t="s">
        <v>35</v>
      </c>
      <c r="E17" s="40" t="s">
        <v>61</v>
      </c>
      <c r="F17" s="40" t="s">
        <v>69</v>
      </c>
      <c r="G17" s="40" t="s">
        <v>73</v>
      </c>
      <c r="H17" s="41">
        <v>43480</v>
      </c>
      <c r="I17" s="41">
        <v>43738</v>
      </c>
      <c r="J17" s="40" t="s">
        <v>39</v>
      </c>
      <c r="K17" s="40" t="s">
        <v>40</v>
      </c>
      <c r="L17" s="40" t="s">
        <v>41</v>
      </c>
      <c r="M17" s="40" t="s">
        <v>52</v>
      </c>
      <c r="N17" s="42" t="s">
        <v>203</v>
      </c>
      <c r="O17" s="43"/>
      <c r="P17" s="44"/>
      <c r="Q17" s="45"/>
      <c r="R17" s="46"/>
      <c r="S17" s="45">
        <v>1</v>
      </c>
      <c r="T17" s="47" t="str">
        <f>HYPERLINK("https://drive.google.com/file/d/1XY6K2qfTP_rfolGQv8D7kPjPnNUQ9ecw/view","18%")</f>
        <v>18%</v>
      </c>
      <c r="U17" s="48"/>
      <c r="V17" s="49" t="str">
        <f>HYPERLINK("https://drive.google.com/drive/folders/1G7i_bV35VJZI-UWnan1YfpQn-pUb6HdQ","15,00%")</f>
        <v>15,00%</v>
      </c>
      <c r="W17" s="50">
        <f t="shared" si="0"/>
        <v>1</v>
      </c>
      <c r="X17" s="51">
        <f t="shared" si="1"/>
        <v>0.32999999999999996</v>
      </c>
      <c r="Y17" s="53" t="s">
        <v>204</v>
      </c>
      <c r="Z17" s="57" t="s">
        <v>205</v>
      </c>
      <c r="AA17" s="26"/>
      <c r="AB17" s="27"/>
      <c r="AC17" s="27"/>
    </row>
    <row r="18" spans="1:29" ht="330">
      <c r="A18" s="38" t="s">
        <v>32</v>
      </c>
      <c r="B18" s="39" t="s">
        <v>33</v>
      </c>
      <c r="C18" s="40" t="s">
        <v>34</v>
      </c>
      <c r="D18" s="40" t="s">
        <v>35</v>
      </c>
      <c r="E18" s="40" t="s">
        <v>61</v>
      </c>
      <c r="F18" s="40" t="s">
        <v>69</v>
      </c>
      <c r="G18" s="40" t="s">
        <v>75</v>
      </c>
      <c r="H18" s="41">
        <v>43556</v>
      </c>
      <c r="I18" s="41">
        <v>43829</v>
      </c>
      <c r="J18" s="40" t="s">
        <v>67</v>
      </c>
      <c r="K18" s="40" t="s">
        <v>68</v>
      </c>
      <c r="L18" s="40" t="s">
        <v>71</v>
      </c>
      <c r="M18" s="40" t="s">
        <v>72</v>
      </c>
      <c r="N18" s="42" t="s">
        <v>206</v>
      </c>
      <c r="O18" s="43"/>
      <c r="P18" s="44"/>
      <c r="Q18" s="45"/>
      <c r="R18" s="46"/>
      <c r="S18" s="45">
        <v>1</v>
      </c>
      <c r="T18" s="44">
        <v>0</v>
      </c>
      <c r="U18" s="48"/>
      <c r="V18" s="49" t="str">
        <f>HYPERLINK("https://drive.google.com/open?id=1G7i_bV35VJZI-UWnan1YfpQn-pUb6HdQ","100,00%")</f>
        <v>100,00%</v>
      </c>
      <c r="W18" s="50">
        <f t="shared" si="0"/>
        <v>1</v>
      </c>
      <c r="X18" s="51">
        <f t="shared" si="1"/>
        <v>1</v>
      </c>
      <c r="Y18" s="53" t="s">
        <v>207</v>
      </c>
      <c r="Z18" s="57" t="s">
        <v>208</v>
      </c>
      <c r="AA18" s="26"/>
      <c r="AB18" s="27"/>
      <c r="AC18" s="27"/>
    </row>
    <row r="19" spans="1:29" ht="315">
      <c r="A19" s="38" t="s">
        <v>32</v>
      </c>
      <c r="B19" s="39" t="s">
        <v>33</v>
      </c>
      <c r="C19" s="40" t="s">
        <v>34</v>
      </c>
      <c r="D19" s="40" t="s">
        <v>35</v>
      </c>
      <c r="E19" s="40" t="s">
        <v>61</v>
      </c>
      <c r="F19" s="62" t="s">
        <v>69</v>
      </c>
      <c r="G19" s="40" t="s">
        <v>76</v>
      </c>
      <c r="H19" s="41">
        <v>43497</v>
      </c>
      <c r="I19" s="41">
        <v>43830</v>
      </c>
      <c r="J19" s="40" t="s">
        <v>39</v>
      </c>
      <c r="K19" s="40" t="s">
        <v>40</v>
      </c>
      <c r="L19" s="40" t="s">
        <v>41</v>
      </c>
      <c r="M19" s="40" t="s">
        <v>195</v>
      </c>
      <c r="N19" s="42" t="s">
        <v>209</v>
      </c>
      <c r="O19" s="43"/>
      <c r="P19" s="44"/>
      <c r="Q19" s="45"/>
      <c r="R19" s="46"/>
      <c r="S19" s="45">
        <v>0.13392857142857142</v>
      </c>
      <c r="T19" s="44">
        <v>0</v>
      </c>
      <c r="U19" s="48">
        <v>0.8660714285714286</v>
      </c>
      <c r="V19" s="49" t="str">
        <f>HYPERLINK("https://drive.google.com/drive/folders/1G7i_bV35VJZI-UWnan1YfpQn-pUb6HdQ?usp=sharing","0,00%")</f>
        <v>0,00%</v>
      </c>
      <c r="W19" s="50">
        <f t="shared" si="0"/>
        <v>1</v>
      </c>
      <c r="X19" s="51">
        <f t="shared" si="1"/>
        <v>0</v>
      </c>
      <c r="Y19" s="53" t="s">
        <v>210</v>
      </c>
      <c r="Z19" s="57" t="s">
        <v>211</v>
      </c>
      <c r="AA19" s="26"/>
      <c r="AB19" s="27"/>
      <c r="AC19" s="27"/>
    </row>
    <row r="20" spans="1:29" ht="135">
      <c r="A20" s="12" t="s">
        <v>32</v>
      </c>
      <c r="B20" s="13" t="s">
        <v>55</v>
      </c>
      <c r="C20" s="14" t="s">
        <v>34</v>
      </c>
      <c r="D20" s="14" t="s">
        <v>35</v>
      </c>
      <c r="E20" s="14" t="s">
        <v>77</v>
      </c>
      <c r="F20" s="14" t="s">
        <v>78</v>
      </c>
      <c r="G20" s="14" t="s">
        <v>79</v>
      </c>
      <c r="H20" s="15">
        <v>43480</v>
      </c>
      <c r="I20" s="15">
        <v>43600</v>
      </c>
      <c r="J20" s="14" t="s">
        <v>39</v>
      </c>
      <c r="K20" s="14" t="s">
        <v>40</v>
      </c>
      <c r="L20" s="14" t="s">
        <v>41</v>
      </c>
      <c r="M20" s="14" t="s">
        <v>212</v>
      </c>
      <c r="N20" s="16" t="s">
        <v>212</v>
      </c>
      <c r="O20" s="28"/>
      <c r="P20" s="29"/>
      <c r="Q20" s="32">
        <v>1</v>
      </c>
      <c r="R20" s="31">
        <v>0</v>
      </c>
      <c r="S20" s="32"/>
      <c r="T20" s="33" t="str">
        <f>HYPERLINK("https://drive.google.com/drive/folders/1G6jKxLt-wwzUh6fkwafeYcf0tABntcYI?usp=sharing","100%")</f>
        <v>100%</v>
      </c>
      <c r="U20" s="34"/>
      <c r="V20" s="29"/>
      <c r="W20" s="35">
        <f t="shared" si="0"/>
        <v>1</v>
      </c>
      <c r="X20" s="36">
        <f t="shared" si="1"/>
        <v>1</v>
      </c>
      <c r="Y20" s="13" t="s">
        <v>213</v>
      </c>
      <c r="Z20" s="37" t="s">
        <v>214</v>
      </c>
      <c r="AA20" s="26"/>
      <c r="AB20" s="27"/>
      <c r="AC20" s="27"/>
    </row>
    <row r="21" spans="1:29" ht="198">
      <c r="A21" s="12" t="s">
        <v>32</v>
      </c>
      <c r="B21" s="13" t="s">
        <v>55</v>
      </c>
      <c r="C21" s="14" t="s">
        <v>34</v>
      </c>
      <c r="D21" s="14" t="s">
        <v>35</v>
      </c>
      <c r="E21" s="14" t="s">
        <v>77</v>
      </c>
      <c r="F21" s="14" t="s">
        <v>78</v>
      </c>
      <c r="G21" s="14" t="s">
        <v>80</v>
      </c>
      <c r="H21" s="15">
        <v>43539</v>
      </c>
      <c r="I21" s="15">
        <v>43768</v>
      </c>
      <c r="J21" s="14" t="s">
        <v>39</v>
      </c>
      <c r="K21" s="14" t="s">
        <v>40</v>
      </c>
      <c r="L21" s="14" t="s">
        <v>41</v>
      </c>
      <c r="M21" s="14" t="s">
        <v>52</v>
      </c>
      <c r="N21" s="16" t="s">
        <v>215</v>
      </c>
      <c r="O21" s="28">
        <v>0.25</v>
      </c>
      <c r="P21" s="29">
        <v>0.15</v>
      </c>
      <c r="Q21" s="32">
        <v>0.33333333333333331</v>
      </c>
      <c r="R21" s="33" t="str">
        <f>HYPERLINK("https://drive.google.com/file/d/1-V-pe0nZMDPzNbxUw0PFGOpkTYkXxG1r/view?usp=sharing","85%")</f>
        <v>85%</v>
      </c>
      <c r="S21" s="32">
        <v>0.41666666666666669</v>
      </c>
      <c r="T21" s="29"/>
      <c r="U21" s="34"/>
      <c r="V21" s="29"/>
      <c r="W21" s="35">
        <f t="shared" si="0"/>
        <v>1</v>
      </c>
      <c r="X21" s="36">
        <f t="shared" si="1"/>
        <v>1</v>
      </c>
      <c r="Y21" s="59" t="s">
        <v>216</v>
      </c>
      <c r="Z21" s="60" t="s">
        <v>217</v>
      </c>
      <c r="AA21" s="26"/>
      <c r="AB21" s="27"/>
      <c r="AC21" s="27"/>
    </row>
    <row r="22" spans="1:29" ht="409.5">
      <c r="A22" s="38" t="s">
        <v>32</v>
      </c>
      <c r="B22" s="39" t="s">
        <v>64</v>
      </c>
      <c r="C22" s="40" t="s">
        <v>34</v>
      </c>
      <c r="D22" s="40" t="s">
        <v>35</v>
      </c>
      <c r="E22" s="40" t="s">
        <v>77</v>
      </c>
      <c r="F22" s="40" t="s">
        <v>78</v>
      </c>
      <c r="G22" s="40" t="s">
        <v>81</v>
      </c>
      <c r="H22" s="41">
        <v>43556</v>
      </c>
      <c r="I22" s="41">
        <v>43829</v>
      </c>
      <c r="J22" s="40" t="s">
        <v>67</v>
      </c>
      <c r="K22" s="40" t="s">
        <v>68</v>
      </c>
      <c r="L22" s="40" t="s">
        <v>71</v>
      </c>
      <c r="M22" s="40" t="s">
        <v>72</v>
      </c>
      <c r="N22" s="42" t="s">
        <v>218</v>
      </c>
      <c r="O22" s="43"/>
      <c r="P22" s="44"/>
      <c r="Q22" s="45">
        <v>0.25</v>
      </c>
      <c r="R22" s="47" t="str">
        <f>HYPERLINK("https://drive.google.com/file/d/1EWBUJtWE43aTvS_Fnql8jJ5Zz7V0VtJU/view?usp=sharing","0%")</f>
        <v>0%</v>
      </c>
      <c r="S22" s="45">
        <v>0.33333333333333331</v>
      </c>
      <c r="T22" s="44">
        <v>0</v>
      </c>
      <c r="U22" s="48">
        <v>0.41666666666666669</v>
      </c>
      <c r="V22" s="49" t="str">
        <f>HYPERLINK("https://drive.google.com/open?id=1vy3-9lR75eM4IQ7buUO5kT7JnG9A5LM0","100,00%")</f>
        <v>100,00%</v>
      </c>
      <c r="W22" s="50">
        <f t="shared" si="0"/>
        <v>1</v>
      </c>
      <c r="X22" s="51">
        <f t="shared" si="1"/>
        <v>1</v>
      </c>
      <c r="Y22" s="63" t="s">
        <v>219</v>
      </c>
      <c r="Z22" s="57" t="s">
        <v>220</v>
      </c>
      <c r="AA22" s="64"/>
      <c r="AB22" s="27"/>
      <c r="AC22" s="27"/>
    </row>
    <row r="23" spans="1:29" ht="75">
      <c r="A23" s="38" t="s">
        <v>32</v>
      </c>
      <c r="B23" s="39" t="s">
        <v>33</v>
      </c>
      <c r="C23" s="40" t="s">
        <v>34</v>
      </c>
      <c r="D23" s="40" t="s">
        <v>35</v>
      </c>
      <c r="E23" s="40" t="s">
        <v>77</v>
      </c>
      <c r="F23" s="40" t="s">
        <v>78</v>
      </c>
      <c r="G23" s="40" t="s">
        <v>82</v>
      </c>
      <c r="H23" s="41">
        <v>43800</v>
      </c>
      <c r="I23" s="41">
        <v>43830</v>
      </c>
      <c r="J23" s="40" t="s">
        <v>39</v>
      </c>
      <c r="K23" s="40" t="s">
        <v>40</v>
      </c>
      <c r="L23" s="40" t="s">
        <v>41</v>
      </c>
      <c r="M23" s="40" t="s">
        <v>221</v>
      </c>
      <c r="N23" s="55" t="s">
        <v>222</v>
      </c>
      <c r="O23" s="43"/>
      <c r="P23" s="44"/>
      <c r="Q23" s="45"/>
      <c r="R23" s="46"/>
      <c r="S23" s="45"/>
      <c r="T23" s="44"/>
      <c r="U23" s="48">
        <v>1</v>
      </c>
      <c r="V23" s="58">
        <v>0</v>
      </c>
      <c r="W23" s="50">
        <f t="shared" si="0"/>
        <v>1</v>
      </c>
      <c r="X23" s="51">
        <f t="shared" si="1"/>
        <v>0</v>
      </c>
      <c r="Y23" s="53" t="s">
        <v>223</v>
      </c>
      <c r="Z23" s="57" t="s">
        <v>224</v>
      </c>
      <c r="AA23" s="26"/>
      <c r="AB23" s="27"/>
      <c r="AC23" s="27"/>
    </row>
    <row r="24" spans="1:29" ht="409.5">
      <c r="A24" s="38" t="s">
        <v>32</v>
      </c>
      <c r="B24" s="39" t="s">
        <v>55</v>
      </c>
      <c r="C24" s="40" t="s">
        <v>34</v>
      </c>
      <c r="D24" s="40" t="s">
        <v>35</v>
      </c>
      <c r="E24" s="40" t="s">
        <v>83</v>
      </c>
      <c r="F24" s="40" t="s">
        <v>84</v>
      </c>
      <c r="G24" s="40" t="s">
        <v>85</v>
      </c>
      <c r="H24" s="41">
        <v>43467</v>
      </c>
      <c r="I24" s="41">
        <v>43615</v>
      </c>
      <c r="J24" s="40" t="s">
        <v>39</v>
      </c>
      <c r="K24" s="40" t="s">
        <v>40</v>
      </c>
      <c r="L24" s="40" t="s">
        <v>225</v>
      </c>
      <c r="M24" s="40" t="s">
        <v>226</v>
      </c>
      <c r="N24" s="42" t="s">
        <v>226</v>
      </c>
      <c r="O24" s="43">
        <v>0.3</v>
      </c>
      <c r="P24" s="44">
        <v>0.15</v>
      </c>
      <c r="Q24" s="45">
        <v>0.7</v>
      </c>
      <c r="R24" s="47" t="str">
        <f>HYPERLINK("https://drive.google.com/file/d/1GC90cVEDhaDVoXMp-WXuBTUaQSg6IS-W/view","75%")</f>
        <v>75%</v>
      </c>
      <c r="S24" s="45"/>
      <c r="T24" s="44">
        <v>0</v>
      </c>
      <c r="U24" s="48"/>
      <c r="V24" s="58">
        <v>0</v>
      </c>
      <c r="W24" s="50">
        <f t="shared" si="0"/>
        <v>1</v>
      </c>
      <c r="X24" s="51">
        <f t="shared" si="1"/>
        <v>0.9</v>
      </c>
      <c r="Y24" s="65" t="s">
        <v>227</v>
      </c>
      <c r="Z24" s="66" t="s">
        <v>228</v>
      </c>
      <c r="AA24" s="26"/>
      <c r="AB24" s="27"/>
      <c r="AC24" s="27"/>
    </row>
    <row r="25" spans="1:29" ht="148.5">
      <c r="A25" s="12" t="s">
        <v>32</v>
      </c>
      <c r="B25" s="13" t="s">
        <v>55</v>
      </c>
      <c r="C25" s="14" t="s">
        <v>34</v>
      </c>
      <c r="D25" s="14" t="s">
        <v>35</v>
      </c>
      <c r="E25" s="14" t="s">
        <v>83</v>
      </c>
      <c r="F25" s="14" t="s">
        <v>84</v>
      </c>
      <c r="G25" s="14" t="s">
        <v>86</v>
      </c>
      <c r="H25" s="15">
        <v>43556</v>
      </c>
      <c r="I25" s="15">
        <v>43570</v>
      </c>
      <c r="J25" s="14" t="s">
        <v>39</v>
      </c>
      <c r="K25" s="14" t="s">
        <v>40</v>
      </c>
      <c r="L25" s="14" t="s">
        <v>225</v>
      </c>
      <c r="M25" s="14" t="s">
        <v>229</v>
      </c>
      <c r="N25" s="16" t="s">
        <v>229</v>
      </c>
      <c r="O25" s="28"/>
      <c r="P25" s="29"/>
      <c r="Q25" s="32">
        <v>1</v>
      </c>
      <c r="R25" s="33" t="str">
        <f>HYPERLINK("https://drive.google.com/file/d/1dwBDxjI000TO9cIHpv40dqfOSRVvG7X5/view?usp=sharing","100%")</f>
        <v>100%</v>
      </c>
      <c r="S25" s="32"/>
      <c r="T25" s="29"/>
      <c r="U25" s="34"/>
      <c r="V25" s="29"/>
      <c r="W25" s="35">
        <f t="shared" si="0"/>
        <v>1</v>
      </c>
      <c r="X25" s="36">
        <f t="shared" si="1"/>
        <v>1</v>
      </c>
      <c r="Y25" s="13" t="s">
        <v>230</v>
      </c>
      <c r="Z25" s="37" t="s">
        <v>231</v>
      </c>
      <c r="AA25" s="26"/>
      <c r="AB25" s="27"/>
      <c r="AC25" s="27"/>
    </row>
    <row r="26" spans="1:29" ht="409.5">
      <c r="A26" s="38" t="s">
        <v>32</v>
      </c>
      <c r="B26" s="39" t="s">
        <v>55</v>
      </c>
      <c r="C26" s="40" t="s">
        <v>34</v>
      </c>
      <c r="D26" s="40" t="s">
        <v>35</v>
      </c>
      <c r="E26" s="40" t="s">
        <v>83</v>
      </c>
      <c r="F26" s="40" t="s">
        <v>84</v>
      </c>
      <c r="G26" s="40" t="s">
        <v>87</v>
      </c>
      <c r="H26" s="41">
        <v>43466</v>
      </c>
      <c r="I26" s="41">
        <v>43830</v>
      </c>
      <c r="J26" s="40" t="s">
        <v>39</v>
      </c>
      <c r="K26" s="40" t="s">
        <v>40</v>
      </c>
      <c r="L26" s="40" t="s">
        <v>225</v>
      </c>
      <c r="M26" s="40" t="s">
        <v>232</v>
      </c>
      <c r="N26" s="55" t="s">
        <v>233</v>
      </c>
      <c r="O26" s="43">
        <v>0.25</v>
      </c>
      <c r="P26" s="44">
        <v>0</v>
      </c>
      <c r="Q26" s="45">
        <v>0.25</v>
      </c>
      <c r="R26" s="47" t="str">
        <f>HYPERLINK("https://drive.google.com/drive/folders/1XSFSXr_jvyKaSlzxFpWpkGaUfaqA5Qks?usp=sharing","0%")</f>
        <v>0%</v>
      </c>
      <c r="S26" s="45">
        <v>0.25</v>
      </c>
      <c r="T26" s="47" t="str">
        <f>HYPERLINK("https://drive.google.com/file/d/1rpK0hsDU_GABWu15Jp1lG8Vwp-oTPV-j/view?usp=sharing","0%")</f>
        <v>0%</v>
      </c>
      <c r="U26" s="48">
        <v>0.25</v>
      </c>
      <c r="V26" s="49" t="str">
        <f>HYPERLINK("https://drive.google.com/open?id=1ET_cDbKHBwnnBDAs86pNfZNmBa91fVKP","77,00%")</f>
        <v>77,00%</v>
      </c>
      <c r="W26" s="50">
        <f t="shared" si="0"/>
        <v>1</v>
      </c>
      <c r="X26" s="51">
        <f t="shared" si="1"/>
        <v>0.77</v>
      </c>
      <c r="Y26" s="63" t="s">
        <v>234</v>
      </c>
      <c r="Z26" s="66" t="s">
        <v>235</v>
      </c>
      <c r="AA26" s="26"/>
      <c r="AB26" s="27"/>
      <c r="AC26" s="27"/>
    </row>
    <row r="27" spans="1:29" ht="409.5">
      <c r="A27" s="38" t="s">
        <v>32</v>
      </c>
      <c r="B27" s="39" t="s">
        <v>55</v>
      </c>
      <c r="C27" s="40" t="s">
        <v>34</v>
      </c>
      <c r="D27" s="40" t="s">
        <v>35</v>
      </c>
      <c r="E27" s="40" t="s">
        <v>83</v>
      </c>
      <c r="F27" s="40" t="s">
        <v>88</v>
      </c>
      <c r="G27" s="40" t="s">
        <v>85</v>
      </c>
      <c r="H27" s="41">
        <v>43467</v>
      </c>
      <c r="I27" s="41">
        <v>43615</v>
      </c>
      <c r="J27" s="40" t="s">
        <v>39</v>
      </c>
      <c r="K27" s="40" t="s">
        <v>40</v>
      </c>
      <c r="L27" s="40" t="s">
        <v>225</v>
      </c>
      <c r="M27" s="40" t="s">
        <v>226</v>
      </c>
      <c r="N27" s="42" t="s">
        <v>226</v>
      </c>
      <c r="O27" s="43">
        <v>0.3</v>
      </c>
      <c r="P27" s="44">
        <v>0.15</v>
      </c>
      <c r="Q27" s="45">
        <v>0.7</v>
      </c>
      <c r="R27" s="47" t="str">
        <f>HYPERLINK("https://drive.google.com/file/d/1GC90cVEDhaDVoXMp-WXuBTUaQSg6IS-W/view","75%")</f>
        <v>75%</v>
      </c>
      <c r="S27" s="45"/>
      <c r="T27" s="44">
        <v>0</v>
      </c>
      <c r="U27" s="48"/>
      <c r="V27" s="58">
        <v>0</v>
      </c>
      <c r="W27" s="50">
        <f t="shared" si="0"/>
        <v>1</v>
      </c>
      <c r="X27" s="51">
        <f t="shared" si="1"/>
        <v>0.9</v>
      </c>
      <c r="Y27" s="65" t="s">
        <v>236</v>
      </c>
      <c r="Z27" s="66" t="s">
        <v>237</v>
      </c>
      <c r="AA27" s="26"/>
      <c r="AB27" s="27"/>
      <c r="AC27" s="27"/>
    </row>
    <row r="28" spans="1:29" ht="148.5">
      <c r="A28" s="12" t="s">
        <v>32</v>
      </c>
      <c r="B28" s="13" t="s">
        <v>55</v>
      </c>
      <c r="C28" s="14" t="s">
        <v>34</v>
      </c>
      <c r="D28" s="14" t="s">
        <v>35</v>
      </c>
      <c r="E28" s="14" t="s">
        <v>83</v>
      </c>
      <c r="F28" s="14" t="s">
        <v>88</v>
      </c>
      <c r="G28" s="14" t="s">
        <v>89</v>
      </c>
      <c r="H28" s="15">
        <v>43556</v>
      </c>
      <c r="I28" s="15">
        <v>43570</v>
      </c>
      <c r="J28" s="14" t="s">
        <v>39</v>
      </c>
      <c r="K28" s="14" t="s">
        <v>40</v>
      </c>
      <c r="L28" s="14" t="s">
        <v>225</v>
      </c>
      <c r="M28" s="14" t="s">
        <v>238</v>
      </c>
      <c r="N28" s="16" t="s">
        <v>238</v>
      </c>
      <c r="O28" s="28"/>
      <c r="P28" s="29"/>
      <c r="Q28" s="32">
        <v>1</v>
      </c>
      <c r="R28" s="33" t="str">
        <f>HYPERLINK("https://drive.google.com/file/d/1dwBDxjI000TO9cIHpv40dqfOSRVvG7X5/view?usp=sharing","100%")</f>
        <v>100%</v>
      </c>
      <c r="S28" s="32"/>
      <c r="T28" s="29"/>
      <c r="U28" s="34"/>
      <c r="V28" s="29"/>
      <c r="W28" s="35">
        <f t="shared" si="0"/>
        <v>1</v>
      </c>
      <c r="X28" s="36">
        <f t="shared" si="1"/>
        <v>1</v>
      </c>
      <c r="Y28" s="59" t="s">
        <v>239</v>
      </c>
      <c r="Z28" s="37" t="s">
        <v>240</v>
      </c>
      <c r="AA28" s="26"/>
      <c r="AB28" s="27"/>
      <c r="AC28" s="27"/>
    </row>
    <row r="29" spans="1:29" ht="409.5">
      <c r="A29" s="38" t="s">
        <v>32</v>
      </c>
      <c r="B29" s="39" t="s">
        <v>55</v>
      </c>
      <c r="C29" s="40" t="s">
        <v>34</v>
      </c>
      <c r="D29" s="40" t="s">
        <v>35</v>
      </c>
      <c r="E29" s="40" t="s">
        <v>83</v>
      </c>
      <c r="F29" s="40" t="s">
        <v>88</v>
      </c>
      <c r="G29" s="40" t="s">
        <v>90</v>
      </c>
      <c r="H29" s="41">
        <v>43466</v>
      </c>
      <c r="I29" s="41">
        <v>43830</v>
      </c>
      <c r="J29" s="40" t="s">
        <v>39</v>
      </c>
      <c r="K29" s="40" t="s">
        <v>40</v>
      </c>
      <c r="L29" s="40" t="s">
        <v>225</v>
      </c>
      <c r="M29" s="40" t="s">
        <v>241</v>
      </c>
      <c r="N29" s="42" t="s">
        <v>242</v>
      </c>
      <c r="O29" s="43">
        <v>0.25</v>
      </c>
      <c r="P29" s="44">
        <v>0</v>
      </c>
      <c r="Q29" s="45">
        <v>0.25</v>
      </c>
      <c r="R29" s="47" t="str">
        <f>HYPERLINK("https://drive.google.com/drive/folders/1XSFSXr_jvyKaSlzxFpWpkGaUfaqA5Qks?usp=sharing","0%")</f>
        <v>0%</v>
      </c>
      <c r="S29" s="45">
        <v>0.25</v>
      </c>
      <c r="T29" s="47" t="str">
        <f>HYPERLINK("https://drive.google.com/file/d/1rpK0hsDU_GABWu15Jp1lG8Vwp-oTPV-j/view?usp=sharing","0%")</f>
        <v>0%</v>
      </c>
      <c r="U29" s="48">
        <v>0.25</v>
      </c>
      <c r="V29" s="49" t="str">
        <f>HYPERLINK("https://drive.google.com/open?id=1ET_cDbKHBwnnBDAs86pNfZNmBa91fVKP","77,00%")</f>
        <v>77,00%</v>
      </c>
      <c r="W29" s="50">
        <f t="shared" si="0"/>
        <v>1</v>
      </c>
      <c r="X29" s="51">
        <f t="shared" si="1"/>
        <v>0.77</v>
      </c>
      <c r="Y29" s="63" t="s">
        <v>243</v>
      </c>
      <c r="Z29" s="66" t="s">
        <v>244</v>
      </c>
      <c r="AA29" s="26"/>
      <c r="AB29" s="27"/>
      <c r="AC29" s="27"/>
    </row>
    <row r="30" spans="1:29" ht="198">
      <c r="A30" s="12" t="s">
        <v>32</v>
      </c>
      <c r="B30" s="13" t="s">
        <v>55</v>
      </c>
      <c r="C30" s="14" t="s">
        <v>34</v>
      </c>
      <c r="D30" s="14" t="s">
        <v>35</v>
      </c>
      <c r="E30" s="14" t="s">
        <v>92</v>
      </c>
      <c r="F30" s="14" t="s">
        <v>93</v>
      </c>
      <c r="G30" s="14" t="s">
        <v>94</v>
      </c>
      <c r="H30" s="15">
        <v>43497</v>
      </c>
      <c r="I30" s="15">
        <v>43554</v>
      </c>
      <c r="J30" s="14" t="s">
        <v>39</v>
      </c>
      <c r="K30" s="14" t="s">
        <v>40</v>
      </c>
      <c r="L30" s="14" t="s">
        <v>41</v>
      </c>
      <c r="M30" s="14" t="s">
        <v>245</v>
      </c>
      <c r="N30" s="16" t="s">
        <v>246</v>
      </c>
      <c r="O30" s="28">
        <v>1</v>
      </c>
      <c r="P30" s="29">
        <v>0.5</v>
      </c>
      <c r="Q30" s="32"/>
      <c r="R30" s="31">
        <v>0.5</v>
      </c>
      <c r="S30" s="32"/>
      <c r="T30" s="29"/>
      <c r="U30" s="34"/>
      <c r="V30" s="29"/>
      <c r="W30" s="35">
        <f t="shared" si="0"/>
        <v>1</v>
      </c>
      <c r="X30" s="36">
        <f t="shared" si="1"/>
        <v>1</v>
      </c>
      <c r="Y30" s="59" t="s">
        <v>247</v>
      </c>
      <c r="Z30" s="61" t="s">
        <v>248</v>
      </c>
      <c r="AA30" s="26"/>
      <c r="AB30" s="27"/>
      <c r="AC30" s="27"/>
    </row>
    <row r="31" spans="1:29" ht="90">
      <c r="A31" s="12" t="s">
        <v>32</v>
      </c>
      <c r="B31" s="13" t="s">
        <v>33</v>
      </c>
      <c r="C31" s="14" t="s">
        <v>34</v>
      </c>
      <c r="D31" s="14" t="s">
        <v>35</v>
      </c>
      <c r="E31" s="14" t="s">
        <v>92</v>
      </c>
      <c r="F31" s="14" t="s">
        <v>93</v>
      </c>
      <c r="G31" s="14" t="s">
        <v>95</v>
      </c>
      <c r="H31" s="15">
        <v>43647</v>
      </c>
      <c r="I31" s="15">
        <v>43738</v>
      </c>
      <c r="J31" s="14" t="s">
        <v>39</v>
      </c>
      <c r="K31" s="14" t="s">
        <v>40</v>
      </c>
      <c r="L31" s="14" t="s">
        <v>41</v>
      </c>
      <c r="M31" s="14" t="s">
        <v>249</v>
      </c>
      <c r="N31" s="16" t="s">
        <v>249</v>
      </c>
      <c r="O31" s="28"/>
      <c r="P31" s="29"/>
      <c r="Q31" s="32"/>
      <c r="R31" s="31"/>
      <c r="S31" s="32">
        <v>1</v>
      </c>
      <c r="T31" s="33" t="str">
        <f>HYPERLINK("https://drive.google.com/file/d/1Wbb3ci-E5ZfB5JyXdC47Vfhy6_LJJAO4/view","100%")</f>
        <v>100%</v>
      </c>
      <c r="U31" s="34"/>
      <c r="V31" s="29"/>
      <c r="W31" s="35">
        <f t="shared" si="0"/>
        <v>1</v>
      </c>
      <c r="X31" s="36">
        <f t="shared" si="1"/>
        <v>1</v>
      </c>
      <c r="Y31" s="13" t="s">
        <v>250</v>
      </c>
      <c r="Z31" s="37" t="s">
        <v>251</v>
      </c>
      <c r="AA31" s="26"/>
      <c r="AB31" s="27"/>
      <c r="AC31" s="27"/>
    </row>
    <row r="32" spans="1:29" ht="115.5">
      <c r="A32" s="38" t="s">
        <v>32</v>
      </c>
      <c r="B32" s="39" t="s">
        <v>33</v>
      </c>
      <c r="C32" s="40" t="s">
        <v>34</v>
      </c>
      <c r="D32" s="40" t="s">
        <v>35</v>
      </c>
      <c r="E32" s="40" t="s">
        <v>92</v>
      </c>
      <c r="F32" s="40" t="s">
        <v>93</v>
      </c>
      <c r="G32" s="40" t="s">
        <v>96</v>
      </c>
      <c r="H32" s="41">
        <v>43739</v>
      </c>
      <c r="I32" s="41">
        <v>43830</v>
      </c>
      <c r="J32" s="40" t="s">
        <v>39</v>
      </c>
      <c r="K32" s="40" t="s">
        <v>40</v>
      </c>
      <c r="L32" s="40" t="s">
        <v>41</v>
      </c>
      <c r="M32" s="40" t="s">
        <v>252</v>
      </c>
      <c r="N32" s="42" t="s">
        <v>253</v>
      </c>
      <c r="O32" s="43"/>
      <c r="P32" s="44"/>
      <c r="Q32" s="45"/>
      <c r="R32" s="46"/>
      <c r="S32" s="45"/>
      <c r="T32" s="44"/>
      <c r="U32" s="48">
        <v>1</v>
      </c>
      <c r="V32" s="49" t="str">
        <f>HYPERLINK("https://drive.google.com/file/d/11rDKv7bUE-HIP_XgOoPOfto2a6-BlBTD/view?usp=sharing","0,00%")</f>
        <v>0,00%</v>
      </c>
      <c r="W32" s="50">
        <f t="shared" si="0"/>
        <v>1</v>
      </c>
      <c r="X32" s="51">
        <f t="shared" si="1"/>
        <v>0</v>
      </c>
      <c r="Y32" s="53" t="s">
        <v>254</v>
      </c>
      <c r="Z32" s="57" t="s">
        <v>255</v>
      </c>
      <c r="AA32" s="67"/>
      <c r="AB32" s="27"/>
      <c r="AC32" s="27"/>
    </row>
    <row r="33" spans="1:29" ht="405">
      <c r="A33" s="38" t="s">
        <v>32</v>
      </c>
      <c r="B33" s="39" t="s">
        <v>55</v>
      </c>
      <c r="C33" s="40" t="s">
        <v>34</v>
      </c>
      <c r="D33" s="40" t="s">
        <v>97</v>
      </c>
      <c r="E33" s="40" t="s">
        <v>98</v>
      </c>
      <c r="F33" s="40" t="s">
        <v>99</v>
      </c>
      <c r="G33" s="40" t="s">
        <v>100</v>
      </c>
      <c r="H33" s="41">
        <v>43497</v>
      </c>
      <c r="I33" s="41">
        <v>43646</v>
      </c>
      <c r="J33" s="40" t="s">
        <v>256</v>
      </c>
      <c r="K33" s="40" t="s">
        <v>257</v>
      </c>
      <c r="L33" s="40" t="s">
        <v>258</v>
      </c>
      <c r="M33" s="40" t="s">
        <v>259</v>
      </c>
      <c r="N33" s="55" t="s">
        <v>260</v>
      </c>
      <c r="O33" s="43">
        <v>0.3</v>
      </c>
      <c r="P33" s="44">
        <v>0.3</v>
      </c>
      <c r="Q33" s="45">
        <v>0.7</v>
      </c>
      <c r="R33" s="47" t="str">
        <f>HYPERLINK("https://drive.google.com/file/d/18M2Hh4AK3OlWZluVflYrZSrz4vWXIZCh/view?usp=sharing","32,5%")</f>
        <v>32,5%</v>
      </c>
      <c r="S33" s="45"/>
      <c r="T33" s="68">
        <v>0</v>
      </c>
      <c r="U33" s="69"/>
      <c r="V33" s="49" t="str">
        <f>HYPERLINK("https://drive.google.com/open?id=1vGHqN3QmmMdz6tgPBejJFTO_G78LhFvy","37,50%")</f>
        <v>37,50%</v>
      </c>
      <c r="W33" s="50">
        <f t="shared" si="0"/>
        <v>1</v>
      </c>
      <c r="X33" s="51">
        <f t="shared" si="1"/>
        <v>1</v>
      </c>
      <c r="Y33" s="63" t="s">
        <v>261</v>
      </c>
      <c r="Z33" s="66" t="s">
        <v>262</v>
      </c>
      <c r="AA33" s="26"/>
      <c r="AB33" s="27"/>
      <c r="AC33" s="27"/>
    </row>
    <row r="34" spans="1:29" ht="409.5">
      <c r="A34" s="38" t="s">
        <v>32</v>
      </c>
      <c r="B34" s="39" t="s">
        <v>33</v>
      </c>
      <c r="C34" s="40" t="s">
        <v>34</v>
      </c>
      <c r="D34" s="40" t="s">
        <v>97</v>
      </c>
      <c r="E34" s="40" t="s">
        <v>98</v>
      </c>
      <c r="F34" s="40" t="s">
        <v>99</v>
      </c>
      <c r="G34" s="40" t="s">
        <v>101</v>
      </c>
      <c r="H34" s="41">
        <v>43647</v>
      </c>
      <c r="I34" s="70" t="s">
        <v>263</v>
      </c>
      <c r="J34" s="40" t="s">
        <v>256</v>
      </c>
      <c r="K34" s="40" t="s">
        <v>257</v>
      </c>
      <c r="L34" s="40" t="s">
        <v>258</v>
      </c>
      <c r="M34" s="40" t="s">
        <v>264</v>
      </c>
      <c r="N34" s="42" t="s">
        <v>265</v>
      </c>
      <c r="O34" s="43"/>
      <c r="P34" s="44"/>
      <c r="Q34" s="45"/>
      <c r="R34" s="46"/>
      <c r="S34" s="45">
        <v>1</v>
      </c>
      <c r="T34" s="44">
        <v>0</v>
      </c>
      <c r="U34" s="48"/>
      <c r="V34" s="49" t="str">
        <f>HYPERLINK("https://drive.google.com/open?id=1hx8xv6sUL6gq7yNoPe_lJ5Dj4PXXEZqJ","70,00%")</f>
        <v>70,00%</v>
      </c>
      <c r="W34" s="50">
        <f t="shared" si="0"/>
        <v>1</v>
      </c>
      <c r="X34" s="51">
        <f t="shared" si="1"/>
        <v>0.7</v>
      </c>
      <c r="Y34" s="53" t="s">
        <v>266</v>
      </c>
      <c r="Z34" s="57" t="s">
        <v>267</v>
      </c>
      <c r="AA34" s="26"/>
      <c r="AB34" s="27"/>
      <c r="AC34" s="27"/>
    </row>
    <row r="35" spans="1:29" ht="135">
      <c r="A35" s="38" t="s">
        <v>32</v>
      </c>
      <c r="B35" s="39" t="s">
        <v>33</v>
      </c>
      <c r="C35" s="40" t="s">
        <v>34</v>
      </c>
      <c r="D35" s="40" t="s">
        <v>97</v>
      </c>
      <c r="E35" s="40" t="s">
        <v>98</v>
      </c>
      <c r="F35" s="40" t="s">
        <v>99</v>
      </c>
      <c r="G35" s="40" t="s">
        <v>102</v>
      </c>
      <c r="H35" s="41">
        <v>43739</v>
      </c>
      <c r="I35" s="41">
        <v>43830</v>
      </c>
      <c r="J35" s="40" t="s">
        <v>256</v>
      </c>
      <c r="K35" s="40" t="s">
        <v>257</v>
      </c>
      <c r="L35" s="40" t="s">
        <v>258</v>
      </c>
      <c r="M35" s="40" t="s">
        <v>268</v>
      </c>
      <c r="N35" s="42" t="s">
        <v>269</v>
      </c>
      <c r="O35" s="43"/>
      <c r="P35" s="44"/>
      <c r="Q35" s="45"/>
      <c r="R35" s="46"/>
      <c r="S35" s="45"/>
      <c r="T35" s="44"/>
      <c r="U35" s="48">
        <v>1</v>
      </c>
      <c r="V35" s="58">
        <v>0</v>
      </c>
      <c r="W35" s="50">
        <f t="shared" si="0"/>
        <v>1</v>
      </c>
      <c r="X35" s="51">
        <f t="shared" si="1"/>
        <v>0</v>
      </c>
      <c r="Y35" s="53" t="s">
        <v>270</v>
      </c>
      <c r="Z35" s="57" t="s">
        <v>271</v>
      </c>
      <c r="AA35" s="26"/>
      <c r="AB35" s="27"/>
      <c r="AC35" s="27"/>
    </row>
    <row r="36" spans="1:29" ht="409.5">
      <c r="A36" s="38" t="s">
        <v>32</v>
      </c>
      <c r="B36" s="39" t="s">
        <v>55</v>
      </c>
      <c r="C36" s="40" t="s">
        <v>34</v>
      </c>
      <c r="D36" s="40" t="s">
        <v>97</v>
      </c>
      <c r="E36" s="40" t="s">
        <v>98</v>
      </c>
      <c r="F36" s="40" t="s">
        <v>99</v>
      </c>
      <c r="G36" s="40" t="s">
        <v>103</v>
      </c>
      <c r="H36" s="41">
        <v>43466</v>
      </c>
      <c r="I36" s="41">
        <v>43506</v>
      </c>
      <c r="J36" s="40" t="s">
        <v>256</v>
      </c>
      <c r="K36" s="40" t="s">
        <v>257</v>
      </c>
      <c r="L36" s="40" t="s">
        <v>258</v>
      </c>
      <c r="M36" s="40" t="s">
        <v>52</v>
      </c>
      <c r="N36" s="42" t="s">
        <v>272</v>
      </c>
      <c r="O36" s="43">
        <v>1</v>
      </c>
      <c r="P36" s="44">
        <v>0</v>
      </c>
      <c r="Q36" s="45"/>
      <c r="R36" s="47" t="str">
        <f>HYPERLINK("https://drive.google.com/file/d/1QFvuq7cAKNJwtR9FyXIlDeyTg2X_LHMm/view?usp=sharing","90%")</f>
        <v>90%</v>
      </c>
      <c r="S36" s="45"/>
      <c r="T36" s="44">
        <v>0.05</v>
      </c>
      <c r="U36" s="48"/>
      <c r="V36" s="49" t="str">
        <f>HYPERLINK("https://drive.google.com/open?id=1WtcbUyJOYU2YCZtQqBEyoDPa079urBuV","5,00%")</f>
        <v>5,00%</v>
      </c>
      <c r="W36" s="50">
        <f t="shared" si="0"/>
        <v>1</v>
      </c>
      <c r="X36" s="51">
        <f t="shared" si="1"/>
        <v>1</v>
      </c>
      <c r="Y36" s="63" t="s">
        <v>273</v>
      </c>
      <c r="Z36" s="71" t="s">
        <v>274</v>
      </c>
      <c r="AA36" s="26"/>
      <c r="AB36" s="27"/>
      <c r="AC36" s="27"/>
    </row>
    <row r="37" spans="1:29" ht="115.5">
      <c r="A37" s="12" t="s">
        <v>32</v>
      </c>
      <c r="B37" s="13" t="s">
        <v>33</v>
      </c>
      <c r="C37" s="14" t="s">
        <v>34</v>
      </c>
      <c r="D37" s="14" t="s">
        <v>97</v>
      </c>
      <c r="E37" s="14" t="s">
        <v>98</v>
      </c>
      <c r="F37" s="14" t="s">
        <v>99</v>
      </c>
      <c r="G37" s="14" t="s">
        <v>104</v>
      </c>
      <c r="H37" s="15">
        <v>43485</v>
      </c>
      <c r="I37" s="15">
        <v>43555</v>
      </c>
      <c r="J37" s="14" t="s">
        <v>67</v>
      </c>
      <c r="K37" s="14" t="s">
        <v>68</v>
      </c>
      <c r="L37" s="14" t="s">
        <v>71</v>
      </c>
      <c r="M37" s="14" t="s">
        <v>275</v>
      </c>
      <c r="N37" s="16" t="s">
        <v>276</v>
      </c>
      <c r="O37" s="28">
        <v>1</v>
      </c>
      <c r="P37" s="29">
        <v>1</v>
      </c>
      <c r="Q37" s="32"/>
      <c r="R37" s="31"/>
      <c r="S37" s="32"/>
      <c r="T37" s="29"/>
      <c r="U37" s="34"/>
      <c r="V37" s="29"/>
      <c r="W37" s="35">
        <f t="shared" si="0"/>
        <v>1</v>
      </c>
      <c r="X37" s="36">
        <f t="shared" si="1"/>
        <v>1</v>
      </c>
      <c r="Y37" s="72" t="s">
        <v>277</v>
      </c>
      <c r="Z37" s="73" t="s">
        <v>278</v>
      </c>
      <c r="AA37" s="26"/>
      <c r="AB37" s="27"/>
      <c r="AC37" s="27"/>
    </row>
    <row r="38" spans="1:29" ht="270">
      <c r="A38" s="38" t="s">
        <v>32</v>
      </c>
      <c r="B38" s="39" t="s">
        <v>55</v>
      </c>
      <c r="C38" s="40" t="s">
        <v>34</v>
      </c>
      <c r="D38" s="40" t="s">
        <v>97</v>
      </c>
      <c r="E38" s="40" t="s">
        <v>98</v>
      </c>
      <c r="F38" s="40" t="s">
        <v>99</v>
      </c>
      <c r="G38" s="40" t="s">
        <v>105</v>
      </c>
      <c r="H38" s="41">
        <v>43466</v>
      </c>
      <c r="I38" s="41">
        <v>43830</v>
      </c>
      <c r="J38" s="40" t="s">
        <v>256</v>
      </c>
      <c r="K38" s="40" t="s">
        <v>257</v>
      </c>
      <c r="L38" s="40" t="s">
        <v>258</v>
      </c>
      <c r="M38" s="40" t="s">
        <v>279</v>
      </c>
      <c r="N38" s="42" t="s">
        <v>280</v>
      </c>
      <c r="O38" s="43">
        <v>0.25</v>
      </c>
      <c r="P38" s="44">
        <v>0</v>
      </c>
      <c r="Q38" s="45">
        <v>0.25</v>
      </c>
      <c r="R38" s="47" t="str">
        <f>HYPERLINK("https://drive.google.com/drive/folders/1dDIgr1B370l0euxYQChG2sHc0mBDSBrH?usp=sharing","25%")</f>
        <v>25%</v>
      </c>
      <c r="S38" s="45">
        <v>0.25</v>
      </c>
      <c r="T38" s="47" t="str">
        <f>HYPERLINK("https://drive.google.com/drive/folders/194RaW-5HUJuE2f44RA887FpgY8aBg0Rs?usp=sharing","25%")</f>
        <v>25%</v>
      </c>
      <c r="U38" s="48">
        <v>0.25</v>
      </c>
      <c r="V38" s="49" t="str">
        <f>HYPERLINK("https://drive.google.com/open?id=1pA53Jf3x8zlCWmFO17FlG3vCTFOfmfzO","16,67%")</f>
        <v>16,67%</v>
      </c>
      <c r="W38" s="50">
        <f t="shared" si="0"/>
        <v>1</v>
      </c>
      <c r="X38" s="51">
        <f t="shared" si="1"/>
        <v>0.66669999999999996</v>
      </c>
      <c r="Y38" s="53" t="s">
        <v>281</v>
      </c>
      <c r="Z38" s="71" t="s">
        <v>282</v>
      </c>
      <c r="AA38" s="26"/>
      <c r="AB38" s="27"/>
      <c r="AC38" s="27"/>
    </row>
    <row r="39" spans="1:29" ht="409.5">
      <c r="A39" s="38" t="s">
        <v>32</v>
      </c>
      <c r="B39" s="39" t="s">
        <v>55</v>
      </c>
      <c r="C39" s="40" t="s">
        <v>34</v>
      </c>
      <c r="D39" s="40" t="s">
        <v>97</v>
      </c>
      <c r="E39" s="40" t="s">
        <v>106</v>
      </c>
      <c r="F39" s="40" t="s">
        <v>107</v>
      </c>
      <c r="G39" s="40" t="s">
        <v>108</v>
      </c>
      <c r="H39" s="41">
        <v>43466</v>
      </c>
      <c r="I39" s="41">
        <v>43555</v>
      </c>
      <c r="J39" s="40" t="s">
        <v>256</v>
      </c>
      <c r="K39" s="40" t="s">
        <v>257</v>
      </c>
      <c r="L39" s="40" t="s">
        <v>258</v>
      </c>
      <c r="M39" s="40" t="s">
        <v>283</v>
      </c>
      <c r="N39" s="42" t="s">
        <v>283</v>
      </c>
      <c r="O39" s="43">
        <v>1</v>
      </c>
      <c r="P39" s="44">
        <v>0.1</v>
      </c>
      <c r="Q39" s="45">
        <v>0</v>
      </c>
      <c r="R39" s="47" t="str">
        <f>HYPERLINK("https://drive.google.com/file/d/1WuTKNCNPuHyFEmuivpK_HdhTYJkTHRnk/view?usp=sharing","40%")</f>
        <v>40%</v>
      </c>
      <c r="S39" s="45"/>
      <c r="T39" s="44">
        <v>0</v>
      </c>
      <c r="U39" s="48"/>
      <c r="V39" s="58">
        <v>0</v>
      </c>
      <c r="W39" s="50">
        <f t="shared" si="0"/>
        <v>1</v>
      </c>
      <c r="X39" s="51">
        <f t="shared" si="1"/>
        <v>0.5</v>
      </c>
      <c r="Y39" s="63" t="s">
        <v>284</v>
      </c>
      <c r="Z39" s="66" t="s">
        <v>285</v>
      </c>
      <c r="AA39" s="26"/>
      <c r="AB39" s="27"/>
      <c r="AC39" s="27"/>
    </row>
    <row r="40" spans="1:29" ht="409.5">
      <c r="A40" s="38" t="s">
        <v>32</v>
      </c>
      <c r="B40" s="39" t="s">
        <v>55</v>
      </c>
      <c r="C40" s="40" t="s">
        <v>34</v>
      </c>
      <c r="D40" s="40" t="s">
        <v>97</v>
      </c>
      <c r="E40" s="40" t="s">
        <v>106</v>
      </c>
      <c r="F40" s="40" t="s">
        <v>107</v>
      </c>
      <c r="G40" s="40" t="s">
        <v>109</v>
      </c>
      <c r="H40" s="41">
        <v>43556</v>
      </c>
      <c r="I40" s="41">
        <v>43585</v>
      </c>
      <c r="J40" s="40" t="s">
        <v>256</v>
      </c>
      <c r="K40" s="40" t="s">
        <v>257</v>
      </c>
      <c r="L40" s="40" t="s">
        <v>258</v>
      </c>
      <c r="M40" s="40" t="s">
        <v>286</v>
      </c>
      <c r="N40" s="42" t="s">
        <v>286</v>
      </c>
      <c r="O40" s="43"/>
      <c r="P40" s="44"/>
      <c r="Q40" s="45">
        <v>1</v>
      </c>
      <c r="R40" s="47" t="str">
        <f>HYPERLINK("https://drive.google.com/file/d/1Px_L6CDc9WMiF4qbkLwbFA_J6lEoVOEe/view?usp=sharing","80%")</f>
        <v>80%</v>
      </c>
      <c r="S40" s="45"/>
      <c r="T40" s="44">
        <v>0</v>
      </c>
      <c r="U40" s="48"/>
      <c r="V40" s="58">
        <v>0</v>
      </c>
      <c r="W40" s="50">
        <f t="shared" si="0"/>
        <v>1</v>
      </c>
      <c r="X40" s="51">
        <f t="shared" si="1"/>
        <v>0.8</v>
      </c>
      <c r="Y40" s="53" t="s">
        <v>287</v>
      </c>
      <c r="Z40" s="57" t="s">
        <v>288</v>
      </c>
      <c r="AA40" s="26"/>
      <c r="AB40" s="27"/>
      <c r="AC40" s="27"/>
    </row>
    <row r="41" spans="1:29" ht="82.5">
      <c r="A41" s="12" t="s">
        <v>32</v>
      </c>
      <c r="B41" s="13" t="s">
        <v>33</v>
      </c>
      <c r="C41" s="14" t="s">
        <v>34</v>
      </c>
      <c r="D41" s="14" t="s">
        <v>97</v>
      </c>
      <c r="E41" s="14" t="s">
        <v>106</v>
      </c>
      <c r="F41" s="14" t="s">
        <v>107</v>
      </c>
      <c r="G41" s="14" t="s">
        <v>110</v>
      </c>
      <c r="H41" s="15">
        <v>43493</v>
      </c>
      <c r="I41" s="15">
        <v>43555</v>
      </c>
      <c r="J41" s="14" t="s">
        <v>67</v>
      </c>
      <c r="K41" s="14" t="s">
        <v>68</v>
      </c>
      <c r="L41" s="14" t="s">
        <v>289</v>
      </c>
      <c r="M41" s="14" t="s">
        <v>290</v>
      </c>
      <c r="N41" s="16" t="s">
        <v>290</v>
      </c>
      <c r="O41" s="28">
        <v>1</v>
      </c>
      <c r="P41" s="29">
        <v>1</v>
      </c>
      <c r="Q41" s="32"/>
      <c r="R41" s="29"/>
      <c r="S41" s="32"/>
      <c r="T41" s="29"/>
      <c r="U41" s="34"/>
      <c r="V41" s="29"/>
      <c r="W41" s="35">
        <f t="shared" si="0"/>
        <v>1</v>
      </c>
      <c r="X41" s="36">
        <f t="shared" si="1"/>
        <v>1</v>
      </c>
      <c r="Y41" s="72" t="s">
        <v>291</v>
      </c>
      <c r="Z41" s="61" t="s">
        <v>292</v>
      </c>
      <c r="AA41" s="26"/>
      <c r="AB41" s="27"/>
      <c r="AC41" s="27"/>
    </row>
    <row r="42" spans="1:29" ht="409.5">
      <c r="A42" s="38" t="s">
        <v>32</v>
      </c>
      <c r="B42" s="39" t="s">
        <v>55</v>
      </c>
      <c r="C42" s="40" t="s">
        <v>34</v>
      </c>
      <c r="D42" s="40" t="s">
        <v>97</v>
      </c>
      <c r="E42" s="40" t="s">
        <v>106</v>
      </c>
      <c r="F42" s="40" t="s">
        <v>107</v>
      </c>
      <c r="G42" s="40" t="s">
        <v>111</v>
      </c>
      <c r="H42" s="41">
        <v>43556</v>
      </c>
      <c r="I42" s="41">
        <v>43830</v>
      </c>
      <c r="J42" s="40" t="s">
        <v>256</v>
      </c>
      <c r="K42" s="40" t="s">
        <v>257</v>
      </c>
      <c r="L42" s="40" t="s">
        <v>258</v>
      </c>
      <c r="M42" s="40" t="s">
        <v>279</v>
      </c>
      <c r="N42" s="55" t="s">
        <v>293</v>
      </c>
      <c r="O42" s="43"/>
      <c r="P42" s="44"/>
      <c r="Q42" s="45">
        <v>0.33</v>
      </c>
      <c r="R42" s="47" t="str">
        <f>HYPERLINK("https://drive.google.com/drive/folders/1jcooQv7BXaQYjMwORMgiNaqsRwhJT2Ts?usp=sharing","33%")</f>
        <v>33%</v>
      </c>
      <c r="S42" s="45">
        <v>0.33</v>
      </c>
      <c r="T42" s="47" t="str">
        <f>HYPERLINK("https://drive.google.com/drive/folders/1kxTmzncpFpBuXYptrC45A4vVnFtsgpvo?usp=sharing","21,8%")</f>
        <v>21,8%</v>
      </c>
      <c r="U42" s="48">
        <v>0.34</v>
      </c>
      <c r="V42" s="49" t="str">
        <f>HYPERLINK("https://drive.google.com/open?id=1KRBDbILwjFodYon7-0_s5hjhw7flro_J","33,00%")</f>
        <v>33,00%</v>
      </c>
      <c r="W42" s="50">
        <f t="shared" si="0"/>
        <v>1</v>
      </c>
      <c r="X42" s="51">
        <f t="shared" si="1"/>
        <v>0.87800000000000011</v>
      </c>
      <c r="Y42" s="53" t="s">
        <v>294</v>
      </c>
      <c r="Z42" s="57" t="s">
        <v>295</v>
      </c>
      <c r="AA42" s="74"/>
      <c r="AB42" s="27"/>
      <c r="AC42" s="27"/>
    </row>
    <row r="43" spans="1:29" ht="99">
      <c r="A43" s="12" t="s">
        <v>32</v>
      </c>
      <c r="B43" s="13" t="s">
        <v>33</v>
      </c>
      <c r="C43" s="14" t="s">
        <v>34</v>
      </c>
      <c r="D43" s="14" t="s">
        <v>97</v>
      </c>
      <c r="E43" s="14" t="s">
        <v>112</v>
      </c>
      <c r="F43" s="14" t="s">
        <v>113</v>
      </c>
      <c r="G43" s="14" t="s">
        <v>114</v>
      </c>
      <c r="H43" s="15">
        <v>43466</v>
      </c>
      <c r="I43" s="15">
        <v>43511</v>
      </c>
      <c r="J43" s="14" t="s">
        <v>256</v>
      </c>
      <c r="K43" s="14" t="s">
        <v>257</v>
      </c>
      <c r="L43" s="14" t="s">
        <v>258</v>
      </c>
      <c r="M43" s="14" t="s">
        <v>296</v>
      </c>
      <c r="N43" s="16" t="s">
        <v>297</v>
      </c>
      <c r="O43" s="28">
        <v>1</v>
      </c>
      <c r="P43" s="29">
        <v>1</v>
      </c>
      <c r="Q43" s="32"/>
      <c r="R43" s="29"/>
      <c r="S43" s="32"/>
      <c r="T43" s="29"/>
      <c r="U43" s="34"/>
      <c r="V43" s="29"/>
      <c r="W43" s="35">
        <f t="shared" si="0"/>
        <v>1</v>
      </c>
      <c r="X43" s="36">
        <f t="shared" si="1"/>
        <v>1</v>
      </c>
      <c r="Y43" s="59" t="s">
        <v>298</v>
      </c>
      <c r="Z43" s="61" t="s">
        <v>299</v>
      </c>
      <c r="AA43" s="26"/>
      <c r="AB43" s="27"/>
      <c r="AC43" s="27"/>
    </row>
    <row r="44" spans="1:29" ht="390">
      <c r="A44" s="12" t="s">
        <v>32</v>
      </c>
      <c r="B44" s="13" t="s">
        <v>33</v>
      </c>
      <c r="C44" s="14" t="s">
        <v>34</v>
      </c>
      <c r="D44" s="14" t="s">
        <v>97</v>
      </c>
      <c r="E44" s="14" t="s">
        <v>112</v>
      </c>
      <c r="F44" s="14" t="s">
        <v>113</v>
      </c>
      <c r="G44" s="14" t="s">
        <v>115</v>
      </c>
      <c r="H44" s="15">
        <v>43486</v>
      </c>
      <c r="I44" s="15">
        <v>43555</v>
      </c>
      <c r="J44" s="14" t="s">
        <v>256</v>
      </c>
      <c r="K44" s="14" t="s">
        <v>257</v>
      </c>
      <c r="L44" s="14" t="s">
        <v>258</v>
      </c>
      <c r="M44" s="14" t="s">
        <v>52</v>
      </c>
      <c r="N44" s="16" t="s">
        <v>300</v>
      </c>
      <c r="O44" s="28">
        <v>1</v>
      </c>
      <c r="P44" s="29">
        <v>0.5</v>
      </c>
      <c r="Q44" s="32">
        <v>0</v>
      </c>
      <c r="R44" s="33" t="str">
        <f>HYPERLINK("https://drive.google.com/file/d/1ULtxQohxBmTvS4Z1iMFfelhC1N6eFArT/view?usp=sharing","0%")</f>
        <v>0%</v>
      </c>
      <c r="S44" s="32"/>
      <c r="T44" s="33" t="str">
        <f>HYPERLINK("https://drive.google.com/file/d/1tLFjA07txp1pHgvu487IkRjlRmrTyny1/view?usp=sharing","50%")</f>
        <v>50%</v>
      </c>
      <c r="U44" s="34"/>
      <c r="V44" s="29"/>
      <c r="W44" s="35">
        <f t="shared" si="0"/>
        <v>1</v>
      </c>
      <c r="X44" s="36">
        <f t="shared" si="1"/>
        <v>1</v>
      </c>
      <c r="Y44" s="59" t="s">
        <v>301</v>
      </c>
      <c r="Z44" s="61" t="s">
        <v>302</v>
      </c>
      <c r="AA44" s="26"/>
      <c r="AB44" s="27"/>
      <c r="AC44" s="27"/>
    </row>
    <row r="45" spans="1:29" ht="210">
      <c r="A45" s="38" t="s">
        <v>32</v>
      </c>
      <c r="B45" s="39" t="s">
        <v>33</v>
      </c>
      <c r="C45" s="40" t="s">
        <v>34</v>
      </c>
      <c r="D45" s="40" t="s">
        <v>97</v>
      </c>
      <c r="E45" s="40" t="s">
        <v>112</v>
      </c>
      <c r="F45" s="40" t="s">
        <v>113</v>
      </c>
      <c r="G45" s="40" t="s">
        <v>116</v>
      </c>
      <c r="H45" s="41">
        <v>43647</v>
      </c>
      <c r="I45" s="41">
        <v>43738</v>
      </c>
      <c r="J45" s="40" t="s">
        <v>67</v>
      </c>
      <c r="K45" s="40" t="s">
        <v>68</v>
      </c>
      <c r="L45" s="40" t="s">
        <v>71</v>
      </c>
      <c r="M45" s="40" t="s">
        <v>275</v>
      </c>
      <c r="N45" s="42" t="s">
        <v>303</v>
      </c>
      <c r="O45" s="43"/>
      <c r="P45" s="44"/>
      <c r="Q45" s="45"/>
      <c r="R45" s="44"/>
      <c r="S45" s="45">
        <v>1</v>
      </c>
      <c r="T45" s="47" t="str">
        <f>HYPERLINK("https://community.secop.gov.co/Public/Tendering/ContractNoticeManagement/Index?currentLanguage=es-CO&amp;Page=login&amp;Country=CO&amp;SkinName=CCE","50%")</f>
        <v>50%</v>
      </c>
      <c r="U45" s="48"/>
      <c r="V45" s="49" t="str">
        <f>HYPERLINK("https://drive.google.com/open?id=14D_A3RxRwLcRKdHsqjrDvEFJdN3VjRHo","50,00%")</f>
        <v>50,00%</v>
      </c>
      <c r="W45" s="50">
        <f t="shared" si="0"/>
        <v>1</v>
      </c>
      <c r="X45" s="51">
        <f t="shared" si="1"/>
        <v>1</v>
      </c>
      <c r="Y45" s="53" t="s">
        <v>304</v>
      </c>
      <c r="Z45" s="57" t="s">
        <v>305</v>
      </c>
      <c r="AA45" s="26"/>
      <c r="AB45" s="27"/>
      <c r="AC45" s="27"/>
    </row>
    <row r="46" spans="1:29" ht="409.5">
      <c r="A46" s="38" t="s">
        <v>32</v>
      </c>
      <c r="B46" s="39" t="s">
        <v>306</v>
      </c>
      <c r="C46" s="40" t="s">
        <v>34</v>
      </c>
      <c r="D46" s="40" t="s">
        <v>97</v>
      </c>
      <c r="E46" s="40" t="s">
        <v>112</v>
      </c>
      <c r="F46" s="40" t="s">
        <v>113</v>
      </c>
      <c r="G46" s="40" t="s">
        <v>117</v>
      </c>
      <c r="H46" s="41">
        <v>43466</v>
      </c>
      <c r="I46" s="41">
        <v>43830</v>
      </c>
      <c r="J46" s="40" t="s">
        <v>256</v>
      </c>
      <c r="K46" s="40" t="s">
        <v>257</v>
      </c>
      <c r="L46" s="40" t="s">
        <v>258</v>
      </c>
      <c r="M46" s="40" t="s">
        <v>279</v>
      </c>
      <c r="N46" s="42" t="s">
        <v>307</v>
      </c>
      <c r="O46" s="43">
        <v>0.25</v>
      </c>
      <c r="P46" s="44">
        <v>0.25</v>
      </c>
      <c r="Q46" s="45">
        <v>0.25</v>
      </c>
      <c r="R46" s="47" t="str">
        <f>HYPERLINK("https://drive.google.com/drive/folders/139nuUbQDJFNpAyReGQi5qmAmAlSjKcR3?usp=sharing","25%")</f>
        <v>25%</v>
      </c>
      <c r="S46" s="45">
        <v>0.25</v>
      </c>
      <c r="T46" s="47" t="str">
        <f>HYPERLINK("https://drive.google.com/drive/folders/1M_ZwgY85vfZmxSTxNllOhbeVd48c29sO?usp=sharing","25%")</f>
        <v>25%</v>
      </c>
      <c r="U46" s="48">
        <v>0.25</v>
      </c>
      <c r="V46" s="49" t="str">
        <f>HYPERLINK("https://drive.google.com/open?id=1YFMWHR6AeVPFq9_KnvKFw7lpBl7xU0mM","25,00%")</f>
        <v>25,00%</v>
      </c>
      <c r="W46" s="50">
        <f t="shared" si="0"/>
        <v>1</v>
      </c>
      <c r="X46" s="51">
        <f t="shared" si="1"/>
        <v>1</v>
      </c>
      <c r="Y46" s="63" t="s">
        <v>308</v>
      </c>
      <c r="Z46" s="66" t="s">
        <v>309</v>
      </c>
      <c r="AA46" s="26"/>
      <c r="AB46" s="27"/>
      <c r="AC46" s="27"/>
    </row>
    <row r="47" spans="1:29" ht="82.5">
      <c r="A47" s="12" t="s">
        <v>32</v>
      </c>
      <c r="B47" s="13" t="s">
        <v>33</v>
      </c>
      <c r="C47" s="14" t="s">
        <v>34</v>
      </c>
      <c r="D47" s="14" t="s">
        <v>97</v>
      </c>
      <c r="E47" s="14" t="s">
        <v>112</v>
      </c>
      <c r="F47" s="14" t="s">
        <v>118</v>
      </c>
      <c r="G47" s="14" t="s">
        <v>119</v>
      </c>
      <c r="H47" s="15">
        <v>43486</v>
      </c>
      <c r="I47" s="15">
        <v>43555</v>
      </c>
      <c r="J47" s="14" t="s">
        <v>256</v>
      </c>
      <c r="K47" s="14" t="s">
        <v>257</v>
      </c>
      <c r="L47" s="14" t="s">
        <v>258</v>
      </c>
      <c r="M47" s="14" t="s">
        <v>310</v>
      </c>
      <c r="N47" s="16" t="s">
        <v>310</v>
      </c>
      <c r="O47" s="28">
        <v>1</v>
      </c>
      <c r="P47" s="29">
        <v>1</v>
      </c>
      <c r="Q47" s="32"/>
      <c r="R47" s="29"/>
      <c r="S47" s="32"/>
      <c r="T47" s="29"/>
      <c r="U47" s="34"/>
      <c r="V47" s="29"/>
      <c r="W47" s="35">
        <f t="shared" si="0"/>
        <v>1</v>
      </c>
      <c r="X47" s="36">
        <f t="shared" si="1"/>
        <v>1</v>
      </c>
      <c r="Y47" s="59" t="s">
        <v>311</v>
      </c>
      <c r="Z47" s="61" t="s">
        <v>312</v>
      </c>
      <c r="AA47" s="26"/>
      <c r="AB47" s="27"/>
      <c r="AC47" s="27"/>
    </row>
    <row r="48" spans="1:29" ht="82.5">
      <c r="A48" s="12" t="s">
        <v>32</v>
      </c>
      <c r="B48" s="13" t="s">
        <v>55</v>
      </c>
      <c r="C48" s="14" t="s">
        <v>34</v>
      </c>
      <c r="D48" s="14" t="s">
        <v>97</v>
      </c>
      <c r="E48" s="14" t="s">
        <v>112</v>
      </c>
      <c r="F48" s="14" t="s">
        <v>118</v>
      </c>
      <c r="G48" s="14" t="s">
        <v>120</v>
      </c>
      <c r="H48" s="15">
        <v>43556</v>
      </c>
      <c r="I48" s="15">
        <v>43830</v>
      </c>
      <c r="J48" s="14" t="s">
        <v>256</v>
      </c>
      <c r="K48" s="14" t="s">
        <v>257</v>
      </c>
      <c r="L48" s="14" t="s">
        <v>258</v>
      </c>
      <c r="M48" s="14" t="s">
        <v>313</v>
      </c>
      <c r="N48" s="16" t="s">
        <v>313</v>
      </c>
      <c r="O48" s="28"/>
      <c r="P48" s="29"/>
      <c r="Q48" s="32">
        <v>0.3</v>
      </c>
      <c r="R48" s="29">
        <v>1</v>
      </c>
      <c r="S48" s="32">
        <v>0.3</v>
      </c>
      <c r="T48" s="29"/>
      <c r="U48" s="34">
        <v>0.4</v>
      </c>
      <c r="V48" s="29"/>
      <c r="W48" s="35">
        <f t="shared" si="0"/>
        <v>1</v>
      </c>
      <c r="X48" s="36">
        <f t="shared" si="1"/>
        <v>1</v>
      </c>
      <c r="Y48" s="13" t="s">
        <v>314</v>
      </c>
      <c r="Z48" s="37"/>
      <c r="AA48" s="26"/>
      <c r="AB48" s="27"/>
      <c r="AC48" s="27"/>
    </row>
    <row r="49" spans="1:29" ht="66">
      <c r="A49" s="12" t="s">
        <v>32</v>
      </c>
      <c r="B49" s="13" t="s">
        <v>33</v>
      </c>
      <c r="C49" s="14" t="s">
        <v>34</v>
      </c>
      <c r="D49" s="14" t="s">
        <v>97</v>
      </c>
      <c r="E49" s="14" t="s">
        <v>121</v>
      </c>
      <c r="F49" s="14" t="s">
        <v>122</v>
      </c>
      <c r="G49" s="14" t="s">
        <v>123</v>
      </c>
      <c r="H49" s="15">
        <v>43466</v>
      </c>
      <c r="I49" s="15">
        <v>43555</v>
      </c>
      <c r="J49" s="14" t="s">
        <v>256</v>
      </c>
      <c r="K49" s="14" t="s">
        <v>257</v>
      </c>
      <c r="L49" s="14" t="s">
        <v>258</v>
      </c>
      <c r="M49" s="75" t="s">
        <v>315</v>
      </c>
      <c r="N49" s="76" t="s">
        <v>316</v>
      </c>
      <c r="O49" s="28">
        <v>1</v>
      </c>
      <c r="P49" s="29">
        <v>1</v>
      </c>
      <c r="Q49" s="32"/>
      <c r="R49" s="29"/>
      <c r="S49" s="32"/>
      <c r="T49" s="29"/>
      <c r="U49" s="34"/>
      <c r="V49" s="29"/>
      <c r="W49" s="35">
        <f t="shared" si="0"/>
        <v>1</v>
      </c>
      <c r="X49" s="36">
        <f t="shared" si="1"/>
        <v>1</v>
      </c>
      <c r="Y49" s="59" t="s">
        <v>317</v>
      </c>
      <c r="Z49" s="61" t="s">
        <v>318</v>
      </c>
      <c r="AA49" s="26"/>
      <c r="AB49" s="27"/>
      <c r="AC49" s="27"/>
    </row>
    <row r="50" spans="1:29" ht="360">
      <c r="A50" s="12" t="s">
        <v>32</v>
      </c>
      <c r="B50" s="13" t="s">
        <v>91</v>
      </c>
      <c r="C50" s="14" t="s">
        <v>34</v>
      </c>
      <c r="D50" s="14" t="s">
        <v>97</v>
      </c>
      <c r="E50" s="14" t="s">
        <v>121</v>
      </c>
      <c r="F50" s="14" t="s">
        <v>122</v>
      </c>
      <c r="G50" s="14" t="s">
        <v>124</v>
      </c>
      <c r="H50" s="15">
        <v>43556</v>
      </c>
      <c r="I50" s="15">
        <v>43585</v>
      </c>
      <c r="J50" s="14" t="s">
        <v>256</v>
      </c>
      <c r="K50" s="14" t="s">
        <v>257</v>
      </c>
      <c r="L50" s="14" t="s">
        <v>258</v>
      </c>
      <c r="M50" s="14" t="s">
        <v>52</v>
      </c>
      <c r="N50" s="16" t="s">
        <v>319</v>
      </c>
      <c r="O50" s="28"/>
      <c r="P50" s="29"/>
      <c r="Q50" s="32">
        <v>1</v>
      </c>
      <c r="R50" s="33" t="str">
        <f>HYPERLINK("https://drive.google.com/drive/folders/1tifnCc0vzK6oQ_YxwGEWWlYguE62Y386?usp=sharing","40%")</f>
        <v>40%</v>
      </c>
      <c r="S50" s="32"/>
      <c r="T50" s="33" t="str">
        <f>HYPERLINK("https://drive.google.com/file/d/19Ct5jmZE7NSk-AMLcvd2VR_qRq7a5zvs/view?usp=sharing","60%")</f>
        <v>60%</v>
      </c>
      <c r="U50" s="34"/>
      <c r="V50" s="29"/>
      <c r="W50" s="35">
        <f t="shared" si="0"/>
        <v>1</v>
      </c>
      <c r="X50" s="36">
        <f t="shared" si="1"/>
        <v>1</v>
      </c>
      <c r="Y50" s="13" t="s">
        <v>320</v>
      </c>
      <c r="Z50" s="37" t="s">
        <v>321</v>
      </c>
      <c r="AA50" s="26"/>
      <c r="AB50" s="27"/>
      <c r="AC50" s="27"/>
    </row>
    <row r="51" spans="1:29" ht="409.5">
      <c r="A51" s="38" t="s">
        <v>32</v>
      </c>
      <c r="B51" s="39" t="s">
        <v>64</v>
      </c>
      <c r="C51" s="40" t="s">
        <v>34</v>
      </c>
      <c r="D51" s="40" t="s">
        <v>97</v>
      </c>
      <c r="E51" s="40" t="s">
        <v>121</v>
      </c>
      <c r="F51" s="40" t="s">
        <v>122</v>
      </c>
      <c r="G51" s="40" t="s">
        <v>125</v>
      </c>
      <c r="H51" s="41">
        <v>43586</v>
      </c>
      <c r="I51" s="41">
        <v>43646</v>
      </c>
      <c r="J51" s="40" t="s">
        <v>67</v>
      </c>
      <c r="K51" s="40" t="s">
        <v>68</v>
      </c>
      <c r="L51" s="40" t="s">
        <v>71</v>
      </c>
      <c r="M51" s="40" t="s">
        <v>275</v>
      </c>
      <c r="N51" s="42" t="s">
        <v>276</v>
      </c>
      <c r="O51" s="43"/>
      <c r="P51" s="44"/>
      <c r="Q51" s="45">
        <v>1</v>
      </c>
      <c r="R51" s="44">
        <v>0</v>
      </c>
      <c r="S51" s="45"/>
      <c r="T51" s="44">
        <v>0.5</v>
      </c>
      <c r="U51" s="48"/>
      <c r="V51" s="49" t="str">
        <f>HYPERLINK("https://drive.google.com/open?id=1OOMkBnc3mF4iNRxMxufoDQNX96siwtsZ","10,00%")</f>
        <v>10,00%</v>
      </c>
      <c r="W51" s="50">
        <f t="shared" si="0"/>
        <v>1</v>
      </c>
      <c r="X51" s="51">
        <f t="shared" si="1"/>
        <v>0.6</v>
      </c>
      <c r="Y51" s="53" t="s">
        <v>322</v>
      </c>
      <c r="Z51" s="57" t="s">
        <v>323</v>
      </c>
      <c r="AA51" s="26"/>
      <c r="AB51" s="27"/>
      <c r="AC51" s="27"/>
    </row>
    <row r="52" spans="1:29" ht="409.5">
      <c r="A52" s="38" t="s">
        <v>32</v>
      </c>
      <c r="B52" s="39" t="s">
        <v>55</v>
      </c>
      <c r="C52" s="40" t="s">
        <v>34</v>
      </c>
      <c r="D52" s="40" t="s">
        <v>97</v>
      </c>
      <c r="E52" s="40" t="s">
        <v>121</v>
      </c>
      <c r="F52" s="40" t="s">
        <v>122</v>
      </c>
      <c r="G52" s="40" t="s">
        <v>126</v>
      </c>
      <c r="H52" s="41">
        <v>43466</v>
      </c>
      <c r="I52" s="41">
        <v>43830</v>
      </c>
      <c r="J52" s="40" t="s">
        <v>256</v>
      </c>
      <c r="K52" s="40" t="s">
        <v>257</v>
      </c>
      <c r="L52" s="40" t="s">
        <v>258</v>
      </c>
      <c r="M52" s="40" t="s">
        <v>324</v>
      </c>
      <c r="N52" s="42" t="s">
        <v>325</v>
      </c>
      <c r="O52" s="43">
        <v>0.25</v>
      </c>
      <c r="P52" s="44">
        <v>0</v>
      </c>
      <c r="Q52" s="45">
        <v>0.25</v>
      </c>
      <c r="R52" s="47" t="str">
        <f>HYPERLINK("https://drive.google.com/drive/folders/1S5YSmtBfN52d7pnZrAVPS5EInB2oTuxC?usp=sharing","50%")</f>
        <v>50%</v>
      </c>
      <c r="S52" s="45">
        <v>0.25</v>
      </c>
      <c r="T52" s="47" t="str">
        <f>HYPERLINK("https://drive.google.com/drive/folders/1GlOkL-ACO2hLG0yKRFZkWn_XZFSVTay6?usp=sharing","25%")</f>
        <v>25%</v>
      </c>
      <c r="U52" s="48">
        <v>0.25</v>
      </c>
      <c r="V52" s="49" t="str">
        <f>HYPERLINK("https://drive.google.com/open?id=1hT-_s1VHb6NNb9UnlzokmqH43RgJSNLJ","25,00%")</f>
        <v>25,00%</v>
      </c>
      <c r="W52" s="50">
        <f t="shared" si="0"/>
        <v>1</v>
      </c>
      <c r="X52" s="51">
        <f t="shared" si="1"/>
        <v>1</v>
      </c>
      <c r="Y52" s="63" t="s">
        <v>326</v>
      </c>
      <c r="Z52" s="71" t="s">
        <v>327</v>
      </c>
      <c r="AA52" s="26"/>
      <c r="AB52" s="27"/>
      <c r="AC52" s="27"/>
    </row>
    <row r="53" spans="1:29" ht="99">
      <c r="A53" s="12" t="s">
        <v>32</v>
      </c>
      <c r="B53" s="13" t="s">
        <v>33</v>
      </c>
      <c r="C53" s="14" t="s">
        <v>34</v>
      </c>
      <c r="D53" s="14" t="s">
        <v>127</v>
      </c>
      <c r="E53" s="14" t="s">
        <v>128</v>
      </c>
      <c r="F53" s="14" t="s">
        <v>129</v>
      </c>
      <c r="G53" s="14" t="s">
        <v>130</v>
      </c>
      <c r="H53" s="15">
        <v>43467</v>
      </c>
      <c r="I53" s="15">
        <v>43495</v>
      </c>
      <c r="J53" s="14" t="s">
        <v>328</v>
      </c>
      <c r="K53" s="14" t="s">
        <v>329</v>
      </c>
      <c r="L53" s="14" t="s">
        <v>330</v>
      </c>
      <c r="M53" s="14" t="s">
        <v>331</v>
      </c>
      <c r="N53" s="16" t="s">
        <v>331</v>
      </c>
      <c r="O53" s="28">
        <v>1</v>
      </c>
      <c r="P53" s="29">
        <v>1</v>
      </c>
      <c r="Q53" s="32"/>
      <c r="R53" s="29"/>
      <c r="S53" s="32"/>
      <c r="T53" s="29"/>
      <c r="U53" s="34"/>
      <c r="V53" s="29"/>
      <c r="W53" s="35">
        <f t="shared" si="0"/>
        <v>1</v>
      </c>
      <c r="X53" s="36">
        <f t="shared" si="1"/>
        <v>1</v>
      </c>
      <c r="Y53" s="59" t="s">
        <v>332</v>
      </c>
      <c r="Z53" s="61" t="s">
        <v>333</v>
      </c>
      <c r="AA53" s="26"/>
      <c r="AB53" s="27"/>
      <c r="AC53" s="27"/>
    </row>
    <row r="54" spans="1:29" ht="360">
      <c r="A54" s="38" t="s">
        <v>32</v>
      </c>
      <c r="B54" s="39" t="s">
        <v>55</v>
      </c>
      <c r="C54" s="40" t="s">
        <v>34</v>
      </c>
      <c r="D54" s="40" t="s">
        <v>127</v>
      </c>
      <c r="E54" s="40" t="s">
        <v>128</v>
      </c>
      <c r="F54" s="40" t="s">
        <v>129</v>
      </c>
      <c r="G54" s="40" t="s">
        <v>131</v>
      </c>
      <c r="H54" s="41">
        <v>43497</v>
      </c>
      <c r="I54" s="41">
        <v>43830</v>
      </c>
      <c r="J54" s="40" t="s">
        <v>328</v>
      </c>
      <c r="K54" s="40" t="s">
        <v>329</v>
      </c>
      <c r="L54" s="40" t="s">
        <v>330</v>
      </c>
      <c r="M54" s="40" t="s">
        <v>334</v>
      </c>
      <c r="N54" s="42" t="s">
        <v>335</v>
      </c>
      <c r="O54" s="43">
        <v>0.2</v>
      </c>
      <c r="P54" s="44">
        <v>0.2</v>
      </c>
      <c r="Q54" s="45">
        <v>0.35</v>
      </c>
      <c r="R54" s="47" t="str">
        <f>HYPERLINK("https://drive.google.com/file/d/1dG8pFqvfwR6pND_qSOaS5eNkJyQVZlOZ/view?usp=sharing","35%")</f>
        <v>35%</v>
      </c>
      <c r="S54" s="45">
        <v>0.35</v>
      </c>
      <c r="T54" s="77" t="str">
        <f>HYPERLINK("https://drive.google.com/file/d/1tjvm_p3rl-L4EDcpj7t0Gqy3O1n1n9m2/view?usp=sharing","35%")</f>
        <v>35%</v>
      </c>
      <c r="U54" s="48">
        <v>0.1</v>
      </c>
      <c r="V54" s="49" t="str">
        <f>HYPERLINK("https://drive.google.com/open?id=1iKYnttxm8QxmYc3GmGlOY0zoHgdhPzFP","10,00%")</f>
        <v>10,00%</v>
      </c>
      <c r="W54" s="50">
        <f t="shared" si="0"/>
        <v>1</v>
      </c>
      <c r="X54" s="51">
        <f t="shared" si="1"/>
        <v>1</v>
      </c>
      <c r="Y54" s="78" t="s">
        <v>336</v>
      </c>
      <c r="Z54" s="66" t="s">
        <v>337</v>
      </c>
      <c r="AA54" s="26"/>
      <c r="AB54" s="27"/>
      <c r="AC54" s="27"/>
    </row>
    <row r="55" spans="1:29" ht="234.75" customHeight="1">
      <c r="A55" s="38" t="s">
        <v>32</v>
      </c>
      <c r="B55" s="39" t="s">
        <v>55</v>
      </c>
      <c r="C55" s="40" t="s">
        <v>34</v>
      </c>
      <c r="D55" s="40" t="s">
        <v>127</v>
      </c>
      <c r="E55" s="40" t="s">
        <v>128</v>
      </c>
      <c r="F55" s="40" t="s">
        <v>129</v>
      </c>
      <c r="G55" s="40" t="s">
        <v>132</v>
      </c>
      <c r="H55" s="41">
        <v>43497</v>
      </c>
      <c r="I55" s="41">
        <v>43830</v>
      </c>
      <c r="J55" s="40" t="s">
        <v>328</v>
      </c>
      <c r="K55" s="40" t="s">
        <v>329</v>
      </c>
      <c r="L55" s="40" t="s">
        <v>330</v>
      </c>
      <c r="M55" s="40" t="s">
        <v>334</v>
      </c>
      <c r="N55" s="42" t="s">
        <v>338</v>
      </c>
      <c r="O55" s="43">
        <v>0.2</v>
      </c>
      <c r="P55" s="44">
        <v>0.2</v>
      </c>
      <c r="Q55" s="45">
        <v>0.2</v>
      </c>
      <c r="R55" s="47" t="str">
        <f>HYPERLINK("https://drive.google.com/file/d/1dG8pFqvfwR6pND_qSOaS5eNkJyQVZlOZ/view?usp=sharing","20%")</f>
        <v>20%</v>
      </c>
      <c r="S55" s="45">
        <v>0.3</v>
      </c>
      <c r="T55" s="47" t="str">
        <f>HYPERLINK("https://drive.google.com/file/d/18i485NLGYPit4HBoOeVHua3iFDzB9cG0/view?usp=sharing","30%")</f>
        <v>30%</v>
      </c>
      <c r="U55" s="48">
        <v>0.3</v>
      </c>
      <c r="V55" s="49" t="str">
        <f>HYPERLINK("https://drive.google.com/open?id=1iKYnttxm8QxmYc3GmGlOY0zoHgdhPzFP","30,00%")</f>
        <v>30,00%</v>
      </c>
      <c r="W55" s="50">
        <f t="shared" si="0"/>
        <v>1</v>
      </c>
      <c r="X55" s="51">
        <f t="shared" si="1"/>
        <v>1</v>
      </c>
      <c r="Y55" s="78" t="s">
        <v>339</v>
      </c>
      <c r="Z55" s="66" t="s">
        <v>340</v>
      </c>
      <c r="AA55" s="26"/>
      <c r="AB55" s="27"/>
      <c r="AC55" s="27"/>
    </row>
    <row r="56" spans="1:29" ht="234.75" customHeight="1">
      <c r="A56" s="38" t="s">
        <v>32</v>
      </c>
      <c r="B56" s="39" t="s">
        <v>91</v>
      </c>
      <c r="C56" s="40" t="s">
        <v>34</v>
      </c>
      <c r="D56" s="40" t="s">
        <v>127</v>
      </c>
      <c r="E56" s="40" t="s">
        <v>128</v>
      </c>
      <c r="F56" s="40" t="s">
        <v>129</v>
      </c>
      <c r="G56" s="40" t="s">
        <v>133</v>
      </c>
      <c r="H56" s="41">
        <v>43497</v>
      </c>
      <c r="I56" s="41">
        <v>43830</v>
      </c>
      <c r="J56" s="40" t="s">
        <v>328</v>
      </c>
      <c r="K56" s="40" t="s">
        <v>329</v>
      </c>
      <c r="L56" s="40" t="s">
        <v>330</v>
      </c>
      <c r="M56" s="40" t="s">
        <v>334</v>
      </c>
      <c r="N56" s="42" t="s">
        <v>341</v>
      </c>
      <c r="O56" s="43">
        <v>0.25</v>
      </c>
      <c r="P56" s="44">
        <v>0.25</v>
      </c>
      <c r="Q56" s="45">
        <v>0.25</v>
      </c>
      <c r="R56" s="79" t="str">
        <f>HYPERLINK("https://drive.google.com/drive/folders/1TFr-WPREGpKyhAhVidE9Y7ns9uo6JwEZ?usp=sharing","22%")</f>
        <v>22%</v>
      </c>
      <c r="S56" s="45">
        <v>0.25</v>
      </c>
      <c r="T56" s="47" t="str">
        <f>HYPERLINK("https://drive.google.com/drive/folders/17C4hmGI06kd5uvrCNMmXsy7fNzrTlDB-?usp=sharing","22%")</f>
        <v>22%</v>
      </c>
      <c r="U56" s="48">
        <v>0.25</v>
      </c>
      <c r="V56" s="49" t="str">
        <f>HYPERLINK(" \\192.168.70.20\wendy silva\Documents\USPEC\Grupo Administración de Personal\Actos Administrativos 2019\Plan de Acción 2019\Cuarto Trimestre","31,00%")</f>
        <v>31,00%</v>
      </c>
      <c r="W56" s="50">
        <f t="shared" si="0"/>
        <v>1</v>
      </c>
      <c r="X56" s="51">
        <f t="shared" si="1"/>
        <v>1</v>
      </c>
      <c r="Y56" s="78" t="s">
        <v>342</v>
      </c>
      <c r="Z56" s="66" t="s">
        <v>343</v>
      </c>
      <c r="AA56" s="26"/>
      <c r="AB56" s="27"/>
      <c r="AC56" s="27"/>
    </row>
    <row r="57" spans="1:29" ht="234.75" customHeight="1">
      <c r="A57" s="38" t="s">
        <v>32</v>
      </c>
      <c r="B57" s="39" t="s">
        <v>91</v>
      </c>
      <c r="C57" s="40" t="s">
        <v>34</v>
      </c>
      <c r="D57" s="40" t="s">
        <v>127</v>
      </c>
      <c r="E57" s="40" t="s">
        <v>128</v>
      </c>
      <c r="F57" s="40" t="s">
        <v>129</v>
      </c>
      <c r="G57" s="40" t="s">
        <v>134</v>
      </c>
      <c r="H57" s="41">
        <v>43497</v>
      </c>
      <c r="I57" s="41">
        <v>43830</v>
      </c>
      <c r="J57" s="40" t="s">
        <v>328</v>
      </c>
      <c r="K57" s="40" t="s">
        <v>329</v>
      </c>
      <c r="L57" s="40" t="s">
        <v>330</v>
      </c>
      <c r="M57" s="40" t="s">
        <v>334</v>
      </c>
      <c r="N57" s="42" t="s">
        <v>344</v>
      </c>
      <c r="O57" s="43">
        <v>0.25</v>
      </c>
      <c r="P57" s="44">
        <v>0.25</v>
      </c>
      <c r="Q57" s="45">
        <v>0.25</v>
      </c>
      <c r="R57" s="47" t="str">
        <f>HYPERLINK("https://drive.google.com/drive/folders/1N6GJF880cC4pYl-J1rBkBZc6clVrfIhe?usp=sharing","22%")</f>
        <v>22%</v>
      </c>
      <c r="S57" s="45">
        <v>0.25</v>
      </c>
      <c r="T57" s="47" t="str">
        <f>HYPERLINK("https://drive.google.com/drive/folders/17C4hmGI06kd5uvrCNMmXsy7fNzrTlDB-?usp=sharing","15,6%")</f>
        <v>15,6%</v>
      </c>
      <c r="U57" s="45">
        <v>0.25</v>
      </c>
      <c r="V57" s="49" t="str">
        <f>HYPERLINK(" \\192.168.70.20\wendy silva\Documents\USPEC\Grupo Administración de Personal\Actos Administrativos 2019\Plan de Acción 2019\Cuarto Trimestre","37,40%")</f>
        <v>37,40%</v>
      </c>
      <c r="W57" s="50">
        <f t="shared" si="0"/>
        <v>1</v>
      </c>
      <c r="X57" s="51">
        <f t="shared" si="1"/>
        <v>1</v>
      </c>
      <c r="Y57" s="78" t="s">
        <v>345</v>
      </c>
      <c r="Z57" s="66" t="s">
        <v>346</v>
      </c>
      <c r="AA57" s="26"/>
      <c r="AB57" s="27"/>
      <c r="AC57" s="27"/>
    </row>
    <row r="58" spans="1:29" ht="238.5" customHeight="1">
      <c r="A58" s="38" t="s">
        <v>32</v>
      </c>
      <c r="B58" s="39" t="s">
        <v>55</v>
      </c>
      <c r="C58" s="40" t="s">
        <v>34</v>
      </c>
      <c r="D58" s="40" t="s">
        <v>127</v>
      </c>
      <c r="E58" s="40" t="s">
        <v>128</v>
      </c>
      <c r="F58" s="40" t="s">
        <v>347</v>
      </c>
      <c r="G58" s="40" t="s">
        <v>135</v>
      </c>
      <c r="H58" s="41">
        <v>43497</v>
      </c>
      <c r="I58" s="41">
        <v>43830</v>
      </c>
      <c r="J58" s="40" t="s">
        <v>328</v>
      </c>
      <c r="K58" s="40" t="s">
        <v>329</v>
      </c>
      <c r="L58" s="40" t="s">
        <v>330</v>
      </c>
      <c r="M58" s="40" t="s">
        <v>334</v>
      </c>
      <c r="N58" s="42" t="s">
        <v>348</v>
      </c>
      <c r="O58" s="43">
        <v>0.2</v>
      </c>
      <c r="P58" s="44">
        <v>0.2</v>
      </c>
      <c r="Q58" s="45">
        <v>0.3</v>
      </c>
      <c r="R58" s="47" t="str">
        <f>HYPERLINK("https://drive.google.com/file/d/16ru-l1ig_5yIrZZuYJf_xQ5Dp7AhgncZ/view?usp=sharing","30%")</f>
        <v>30%</v>
      </c>
      <c r="S58" s="45">
        <v>0.3</v>
      </c>
      <c r="T58" s="47" t="str">
        <f>HYPERLINK("https://drive.google.com/file/d/1acKwfHoXGm2CXTsgEOp2eiT_4Nz6BIdR/view?usp=sharing","30%")</f>
        <v>30%</v>
      </c>
      <c r="U58" s="45">
        <v>0.2</v>
      </c>
      <c r="V58" s="49" t="str">
        <f>HYPERLINK("https://drive.google.com/open?id=1RaIIbuIcDIotIy7xLc7gaNg0T4zvp4lt","20,00%")</f>
        <v>20,00%</v>
      </c>
      <c r="W58" s="80">
        <f t="shared" si="0"/>
        <v>1</v>
      </c>
      <c r="X58" s="51">
        <f t="shared" si="1"/>
        <v>1</v>
      </c>
      <c r="Y58" s="78" t="s">
        <v>349</v>
      </c>
      <c r="Z58" s="66" t="s">
        <v>350</v>
      </c>
      <c r="AA58" s="26"/>
      <c r="AB58" s="27"/>
      <c r="AC58" s="27"/>
    </row>
    <row r="59" spans="1:29" ht="181.5">
      <c r="A59" s="12" t="s">
        <v>32</v>
      </c>
      <c r="B59" s="13" t="s">
        <v>55</v>
      </c>
      <c r="C59" s="14" t="s">
        <v>34</v>
      </c>
      <c r="D59" s="14" t="s">
        <v>127</v>
      </c>
      <c r="E59" s="14" t="s">
        <v>136</v>
      </c>
      <c r="F59" s="14" t="s">
        <v>137</v>
      </c>
      <c r="G59" s="14" t="s">
        <v>138</v>
      </c>
      <c r="H59" s="15">
        <v>43467</v>
      </c>
      <c r="I59" s="15">
        <v>43496</v>
      </c>
      <c r="J59" s="14" t="s">
        <v>351</v>
      </c>
      <c r="K59" s="14" t="s">
        <v>352</v>
      </c>
      <c r="L59" s="14" t="s">
        <v>353</v>
      </c>
      <c r="M59" s="75" t="s">
        <v>354</v>
      </c>
      <c r="N59" s="16" t="s">
        <v>355</v>
      </c>
      <c r="O59" s="28">
        <v>1</v>
      </c>
      <c r="P59" s="29">
        <v>0.7</v>
      </c>
      <c r="Q59" s="32">
        <v>0</v>
      </c>
      <c r="R59" s="33" t="str">
        <f>HYPERLINK("https://www.uspec.gov.co/?page_id=23413","30%")</f>
        <v>30%</v>
      </c>
      <c r="S59" s="32"/>
      <c r="T59" s="81"/>
      <c r="U59" s="32"/>
      <c r="V59" s="81"/>
      <c r="W59" s="82">
        <f t="shared" si="0"/>
        <v>1</v>
      </c>
      <c r="X59" s="36">
        <f t="shared" si="1"/>
        <v>1</v>
      </c>
      <c r="Y59" s="61" t="s">
        <v>356</v>
      </c>
      <c r="Z59" s="61" t="s">
        <v>357</v>
      </c>
      <c r="AA59" s="26"/>
      <c r="AB59" s="27"/>
      <c r="AC59" s="27"/>
    </row>
    <row r="60" spans="1:29" ht="409.5">
      <c r="A60" s="38" t="s">
        <v>32</v>
      </c>
      <c r="B60" s="39" t="s">
        <v>55</v>
      </c>
      <c r="C60" s="40" t="s">
        <v>34</v>
      </c>
      <c r="D60" s="40" t="s">
        <v>127</v>
      </c>
      <c r="E60" s="40" t="s">
        <v>136</v>
      </c>
      <c r="F60" s="40" t="s">
        <v>137</v>
      </c>
      <c r="G60" s="40" t="s">
        <v>139</v>
      </c>
      <c r="H60" s="83">
        <v>43497</v>
      </c>
      <c r="I60" s="83">
        <v>43830</v>
      </c>
      <c r="J60" s="62" t="s">
        <v>351</v>
      </c>
      <c r="K60" s="62" t="s">
        <v>352</v>
      </c>
      <c r="L60" s="62" t="s">
        <v>353</v>
      </c>
      <c r="M60" s="62" t="s">
        <v>334</v>
      </c>
      <c r="N60" s="55" t="s">
        <v>358</v>
      </c>
      <c r="O60" s="43"/>
      <c r="P60" s="44"/>
      <c r="Q60" s="45">
        <v>0.3</v>
      </c>
      <c r="R60" s="47" t="str">
        <f>HYPERLINK("https://www.uspec.gov.co/?page_id=23366","28,2%")</f>
        <v>28,2%</v>
      </c>
      <c r="S60" s="45">
        <v>0.3</v>
      </c>
      <c r="T60" s="47" t="str">
        <f>HYPERLINK("https://drive.google.com/file/d/1gV7uevM1gauQerCdr7QPuFfw1XX9GCkS/view?usp=sharing","31,8%")</f>
        <v>31,8%</v>
      </c>
      <c r="U60" s="45">
        <v>0.4</v>
      </c>
      <c r="V60" s="49" t="str">
        <f>HYPERLINK("https://drive.google.com/drive/folders/114XSk1ScKN8KFGGG3rl9JLNvN7Y5Q0te","40,00%")</f>
        <v>40,00%</v>
      </c>
      <c r="W60" s="50">
        <f t="shared" si="0"/>
        <v>1</v>
      </c>
      <c r="X60" s="51">
        <f t="shared" si="1"/>
        <v>1</v>
      </c>
      <c r="Y60" s="53" t="s">
        <v>359</v>
      </c>
      <c r="Z60" s="57" t="s">
        <v>360</v>
      </c>
      <c r="AA60" s="26"/>
      <c r="AB60" s="27"/>
      <c r="AC60" s="27"/>
    </row>
    <row r="61" spans="1:29" ht="99">
      <c r="A61" s="12" t="s">
        <v>32</v>
      </c>
      <c r="B61" s="13" t="s">
        <v>33</v>
      </c>
      <c r="C61" s="14" t="s">
        <v>34</v>
      </c>
      <c r="D61" s="14" t="s">
        <v>127</v>
      </c>
      <c r="E61" s="14" t="s">
        <v>140</v>
      </c>
      <c r="F61" s="14" t="s">
        <v>141</v>
      </c>
      <c r="G61" s="14" t="s">
        <v>142</v>
      </c>
      <c r="H61" s="15">
        <v>43497</v>
      </c>
      <c r="I61" s="15">
        <v>43554</v>
      </c>
      <c r="J61" s="14" t="s">
        <v>328</v>
      </c>
      <c r="K61" s="14" t="s">
        <v>329</v>
      </c>
      <c r="L61" s="14" t="s">
        <v>361</v>
      </c>
      <c r="M61" s="14" t="s">
        <v>362</v>
      </c>
      <c r="N61" s="16" t="s">
        <v>362</v>
      </c>
      <c r="O61" s="28">
        <v>1</v>
      </c>
      <c r="P61" s="29">
        <v>1</v>
      </c>
      <c r="Q61" s="32"/>
      <c r="R61" s="29"/>
      <c r="S61" s="32"/>
      <c r="T61" s="29"/>
      <c r="U61" s="32"/>
      <c r="V61" s="29"/>
      <c r="W61" s="35">
        <f t="shared" si="0"/>
        <v>1</v>
      </c>
      <c r="X61" s="36">
        <f t="shared" si="1"/>
        <v>1</v>
      </c>
      <c r="Y61" s="72" t="s">
        <v>363</v>
      </c>
      <c r="Z61" s="61" t="s">
        <v>364</v>
      </c>
      <c r="AA61" s="26"/>
      <c r="AB61" s="27"/>
      <c r="AC61" s="27"/>
    </row>
    <row r="62" spans="1:29" ht="409.5">
      <c r="A62" s="12" t="s">
        <v>32</v>
      </c>
      <c r="B62" s="13" t="s">
        <v>91</v>
      </c>
      <c r="C62" s="14" t="s">
        <v>34</v>
      </c>
      <c r="D62" s="14" t="s">
        <v>127</v>
      </c>
      <c r="E62" s="14" t="s">
        <v>140</v>
      </c>
      <c r="F62" s="14" t="s">
        <v>141</v>
      </c>
      <c r="G62" s="14" t="s">
        <v>143</v>
      </c>
      <c r="H62" s="15">
        <v>43556</v>
      </c>
      <c r="I62" s="15">
        <v>43615</v>
      </c>
      <c r="J62" s="14" t="s">
        <v>365</v>
      </c>
      <c r="K62" s="14" t="s">
        <v>329</v>
      </c>
      <c r="L62" s="14" t="s">
        <v>361</v>
      </c>
      <c r="M62" s="14" t="s">
        <v>366</v>
      </c>
      <c r="N62" s="16" t="s">
        <v>367</v>
      </c>
      <c r="O62" s="28"/>
      <c r="P62" s="29"/>
      <c r="Q62" s="32">
        <v>1</v>
      </c>
      <c r="R62" s="33" t="str">
        <f>HYPERLINK("https://drive.google.com/file/d/1FbHmG-byZckgix1DKgl3fjnnLbnoS_XX/view?usp=sharing","80%")</f>
        <v>80%</v>
      </c>
      <c r="S62" s="32"/>
      <c r="T62" s="33" t="str">
        <f>HYPERLINK("https://drive.google.com/drive/folders/1OMaHF8HJsyrtKc8ZTfZozODndYHjrM5M?usp=sharing","20%")</f>
        <v>20%</v>
      </c>
      <c r="U62" s="32"/>
      <c r="V62" s="29"/>
      <c r="W62" s="35">
        <f t="shared" si="0"/>
        <v>1</v>
      </c>
      <c r="X62" s="36">
        <f t="shared" si="1"/>
        <v>1</v>
      </c>
      <c r="Y62" s="13" t="s">
        <v>368</v>
      </c>
      <c r="Z62" s="37" t="s">
        <v>369</v>
      </c>
      <c r="AA62" s="26"/>
      <c r="AB62" s="27"/>
      <c r="AC62" s="27"/>
    </row>
    <row r="63" spans="1:29" ht="409.5">
      <c r="A63" s="38" t="s">
        <v>32</v>
      </c>
      <c r="B63" s="39" t="s">
        <v>33</v>
      </c>
      <c r="C63" s="40" t="s">
        <v>34</v>
      </c>
      <c r="D63" s="40" t="s">
        <v>127</v>
      </c>
      <c r="E63" s="40" t="s">
        <v>140</v>
      </c>
      <c r="F63" s="40" t="s">
        <v>141</v>
      </c>
      <c r="G63" s="40" t="s">
        <v>144</v>
      </c>
      <c r="H63" s="41">
        <v>43617</v>
      </c>
      <c r="I63" s="41">
        <v>43829</v>
      </c>
      <c r="J63" s="40" t="s">
        <v>365</v>
      </c>
      <c r="K63" s="40" t="s">
        <v>329</v>
      </c>
      <c r="L63" s="40" t="s">
        <v>361</v>
      </c>
      <c r="M63" s="40" t="s">
        <v>334</v>
      </c>
      <c r="N63" s="42" t="s">
        <v>370</v>
      </c>
      <c r="O63" s="43"/>
      <c r="P63" s="44"/>
      <c r="Q63" s="45"/>
      <c r="R63" s="44"/>
      <c r="S63" s="45">
        <v>0.4</v>
      </c>
      <c r="T63" s="47" t="str">
        <f>HYPERLINK("https://drive.google.com/drive/folders/1OMaHF8HJsyrtKc8ZTfZozODndYHjrM5M?usp=sharing","40%")</f>
        <v>40%</v>
      </c>
      <c r="U63" s="45">
        <v>0.6</v>
      </c>
      <c r="V63" s="49" t="str">
        <f>HYPERLINK("https://drive.google.com/open?id=1HXXDbTWflOuo1NA_3aCDuxjIzUoWY7cO","40,00%")</f>
        <v>40,00%</v>
      </c>
      <c r="W63" s="50">
        <f t="shared" si="0"/>
        <v>1</v>
      </c>
      <c r="X63" s="51">
        <f t="shared" si="1"/>
        <v>0.8</v>
      </c>
      <c r="Y63" s="53" t="s">
        <v>371</v>
      </c>
      <c r="Z63" s="57" t="s">
        <v>372</v>
      </c>
      <c r="AA63" s="26"/>
      <c r="AB63" s="27"/>
      <c r="AC63" s="27"/>
    </row>
    <row r="64" spans="1:29" ht="405">
      <c r="A64" s="38" t="s">
        <v>32</v>
      </c>
      <c r="B64" s="39" t="s">
        <v>91</v>
      </c>
      <c r="C64" s="40" t="s">
        <v>34</v>
      </c>
      <c r="D64" s="40" t="s">
        <v>127</v>
      </c>
      <c r="E64" s="40" t="s">
        <v>145</v>
      </c>
      <c r="F64" s="62" t="s">
        <v>146</v>
      </c>
      <c r="G64" s="62" t="s">
        <v>147</v>
      </c>
      <c r="H64" s="83">
        <v>43497</v>
      </c>
      <c r="I64" s="83">
        <v>43830</v>
      </c>
      <c r="J64" s="62" t="s">
        <v>351</v>
      </c>
      <c r="K64" s="84" t="s">
        <v>373</v>
      </c>
      <c r="L64" s="62" t="s">
        <v>374</v>
      </c>
      <c r="M64" s="62" t="s">
        <v>334</v>
      </c>
      <c r="N64" s="42" t="s">
        <v>146</v>
      </c>
      <c r="O64" s="43">
        <v>0.25</v>
      </c>
      <c r="P64" s="44">
        <v>0</v>
      </c>
      <c r="Q64" s="85">
        <v>0.05</v>
      </c>
      <c r="R64" s="47" t="str">
        <f>HYPERLINK("https://drive.google.com/drive/folders/1Zj2VKu-EpxX430Ib4AUZtuImexpEgirD?usp=sharing","23%")</f>
        <v>23%</v>
      </c>
      <c r="S64" s="85">
        <v>0.35</v>
      </c>
      <c r="T64" s="47" t="str">
        <f>HYPERLINK("https://drive.google.com/file/d/1O1Ji-TRrPKhRV7skc7r-RSWGCzRx21vp/view?usp=sharing","20%")</f>
        <v>20%</v>
      </c>
      <c r="U64" s="85">
        <v>0.35</v>
      </c>
      <c r="V64" s="49" t="str">
        <f>HYPERLINK("https://drive.google.com/open?id=1H5nuolRRSO8-aSY7e7ROazC6lGHK1TMp","34,00%")</f>
        <v>34,00%</v>
      </c>
      <c r="W64" s="50">
        <f t="shared" si="0"/>
        <v>0.99999999999999989</v>
      </c>
      <c r="X64" s="51">
        <f t="shared" si="1"/>
        <v>0.77</v>
      </c>
      <c r="Y64" s="63" t="s">
        <v>375</v>
      </c>
      <c r="Z64" s="66" t="s">
        <v>376</v>
      </c>
      <c r="AA64" s="26"/>
      <c r="AB64" s="27"/>
      <c r="AC64" s="27"/>
    </row>
    <row r="65" spans="1:29" ht="99">
      <c r="A65" s="12" t="s">
        <v>32</v>
      </c>
      <c r="B65" s="13" t="s">
        <v>33</v>
      </c>
      <c r="C65" s="14" t="s">
        <v>34</v>
      </c>
      <c r="D65" s="14" t="s">
        <v>127</v>
      </c>
      <c r="E65" s="14" t="s">
        <v>148</v>
      </c>
      <c r="F65" s="14" t="s">
        <v>149</v>
      </c>
      <c r="G65" s="14" t="s">
        <v>150</v>
      </c>
      <c r="H65" s="15">
        <v>43467</v>
      </c>
      <c r="I65" s="15">
        <v>43496</v>
      </c>
      <c r="J65" s="14" t="s">
        <v>377</v>
      </c>
      <c r="K65" s="14" t="s">
        <v>378</v>
      </c>
      <c r="L65" s="14" t="s">
        <v>379</v>
      </c>
      <c r="M65" s="14" t="s">
        <v>380</v>
      </c>
      <c r="N65" s="16" t="s">
        <v>380</v>
      </c>
      <c r="O65" s="28">
        <v>1</v>
      </c>
      <c r="P65" s="29">
        <v>1</v>
      </c>
      <c r="Q65" s="32"/>
      <c r="R65" s="29"/>
      <c r="S65" s="32"/>
      <c r="T65" s="29"/>
      <c r="U65" s="32"/>
      <c r="V65" s="29"/>
      <c r="W65" s="35">
        <f t="shared" si="0"/>
        <v>1</v>
      </c>
      <c r="X65" s="36">
        <f t="shared" si="1"/>
        <v>1</v>
      </c>
      <c r="Y65" s="59" t="s">
        <v>381</v>
      </c>
      <c r="Z65" s="61"/>
      <c r="AA65" s="26"/>
      <c r="AB65" s="27"/>
      <c r="AC65" s="27"/>
    </row>
    <row r="66" spans="1:29" ht="409.5">
      <c r="A66" s="38" t="s">
        <v>32</v>
      </c>
      <c r="B66" s="39" t="s">
        <v>91</v>
      </c>
      <c r="C66" s="40" t="s">
        <v>34</v>
      </c>
      <c r="D66" s="40" t="s">
        <v>127</v>
      </c>
      <c r="E66" s="40" t="s">
        <v>148</v>
      </c>
      <c r="F66" s="40" t="s">
        <v>149</v>
      </c>
      <c r="G66" s="40" t="s">
        <v>151</v>
      </c>
      <c r="H66" s="41">
        <v>43497</v>
      </c>
      <c r="I66" s="41">
        <v>43830</v>
      </c>
      <c r="J66" s="40" t="s">
        <v>377</v>
      </c>
      <c r="K66" s="40" t="s">
        <v>378</v>
      </c>
      <c r="L66" s="40" t="s">
        <v>379</v>
      </c>
      <c r="M66" s="40" t="s">
        <v>334</v>
      </c>
      <c r="N66" s="42" t="s">
        <v>149</v>
      </c>
      <c r="O66" s="43">
        <v>0.25</v>
      </c>
      <c r="P66" s="44">
        <v>0.25</v>
      </c>
      <c r="Q66" s="45">
        <v>0.25</v>
      </c>
      <c r="R66" s="47" t="str">
        <f>HYPERLINK("https://drive.google.com/file/d/1pMjQP8wm5qwDm9nB5H5frLWpo8bm4qFg/view?usp=sharing","25%")</f>
        <v>25%</v>
      </c>
      <c r="S66" s="45">
        <v>0.25</v>
      </c>
      <c r="T66" s="47" t="str">
        <f>HYPERLINK("https://drive.google.com/file/d/16vt3Hf2rj5WNEfVQ4WdzrvDAZFoiNH1-/view?usp=sharing","25%")</f>
        <v>25%</v>
      </c>
      <c r="U66" s="45">
        <v>0.25</v>
      </c>
      <c r="V66" s="49" t="str">
        <f>HYPERLINK("https://drive.google.com/open?id=1hr23TgnfT_BR_bqe5QR2iGVZqemLNrp_","25,00%")</f>
        <v>25,00%</v>
      </c>
      <c r="W66" s="50">
        <f t="shared" si="0"/>
        <v>1</v>
      </c>
      <c r="X66" s="51">
        <f t="shared" si="1"/>
        <v>1</v>
      </c>
      <c r="Y66" s="63" t="s">
        <v>382</v>
      </c>
      <c r="Z66" s="66" t="s">
        <v>383</v>
      </c>
      <c r="AA66" s="26"/>
      <c r="AB66" s="27"/>
      <c r="AC66" s="27"/>
    </row>
    <row r="67" spans="1:29" ht="66">
      <c r="A67" s="12" t="s">
        <v>32</v>
      </c>
      <c r="B67" s="13" t="s">
        <v>33</v>
      </c>
      <c r="C67" s="14" t="s">
        <v>152</v>
      </c>
      <c r="D67" s="14" t="s">
        <v>153</v>
      </c>
      <c r="E67" s="14" t="s">
        <v>154</v>
      </c>
      <c r="F67" s="14" t="s">
        <v>155</v>
      </c>
      <c r="G67" s="14" t="s">
        <v>156</v>
      </c>
      <c r="H67" s="15">
        <v>43466</v>
      </c>
      <c r="I67" s="15">
        <v>43496</v>
      </c>
      <c r="J67" s="14" t="s">
        <v>384</v>
      </c>
      <c r="K67" s="14" t="s">
        <v>385</v>
      </c>
      <c r="L67" s="14" t="s">
        <v>386</v>
      </c>
      <c r="M67" s="14" t="s">
        <v>387</v>
      </c>
      <c r="N67" s="16" t="s">
        <v>387</v>
      </c>
      <c r="O67" s="28">
        <v>1</v>
      </c>
      <c r="P67" s="29">
        <v>1</v>
      </c>
      <c r="Q67" s="32"/>
      <c r="R67" s="29"/>
      <c r="S67" s="32"/>
      <c r="T67" s="29"/>
      <c r="U67" s="32"/>
      <c r="V67" s="29"/>
      <c r="W67" s="35">
        <f t="shared" si="0"/>
        <v>1</v>
      </c>
      <c r="X67" s="36">
        <f t="shared" si="1"/>
        <v>1</v>
      </c>
      <c r="Y67" s="59" t="s">
        <v>388</v>
      </c>
      <c r="Z67" s="61" t="s">
        <v>389</v>
      </c>
      <c r="AA67" s="26"/>
      <c r="AB67" s="27"/>
      <c r="AC67" s="27"/>
    </row>
    <row r="68" spans="1:29" ht="153" customHeight="1">
      <c r="A68" s="12" t="s">
        <v>157</v>
      </c>
      <c r="B68" s="13" t="s">
        <v>33</v>
      </c>
      <c r="C68" s="14" t="s">
        <v>152</v>
      </c>
      <c r="D68" s="14" t="s">
        <v>153</v>
      </c>
      <c r="E68" s="14" t="s">
        <v>154</v>
      </c>
      <c r="F68" s="14" t="s">
        <v>155</v>
      </c>
      <c r="G68" s="14" t="s">
        <v>158</v>
      </c>
      <c r="H68" s="15">
        <v>43497</v>
      </c>
      <c r="I68" s="15">
        <v>43830</v>
      </c>
      <c r="J68" s="14" t="s">
        <v>384</v>
      </c>
      <c r="K68" s="14" t="s">
        <v>385</v>
      </c>
      <c r="L68" s="14" t="s">
        <v>386</v>
      </c>
      <c r="M68" s="14" t="s">
        <v>334</v>
      </c>
      <c r="N68" s="16" t="s">
        <v>390</v>
      </c>
      <c r="O68" s="28"/>
      <c r="P68" s="29"/>
      <c r="Q68" s="32"/>
      <c r="R68" s="29"/>
      <c r="S68" s="32">
        <v>0.5</v>
      </c>
      <c r="T68" s="33" t="str">
        <f>HYPERLINK("https://drive.google.com/file/d/10zKljIo9CHnf72pnoGNkckeIlCX-ut54/view?usp=sharing","100%")</f>
        <v>100%</v>
      </c>
      <c r="U68" s="32">
        <v>0.5</v>
      </c>
      <c r="V68" s="29"/>
      <c r="W68" s="35">
        <f t="shared" si="0"/>
        <v>1</v>
      </c>
      <c r="X68" s="36">
        <f t="shared" si="1"/>
        <v>1</v>
      </c>
      <c r="Y68" s="13" t="s">
        <v>391</v>
      </c>
      <c r="Z68" s="37" t="s">
        <v>392</v>
      </c>
      <c r="AA68" s="26"/>
      <c r="AB68" s="27"/>
      <c r="AC68" s="27"/>
    </row>
    <row r="69" spans="1:29" ht="66">
      <c r="A69" s="12" t="s">
        <v>157</v>
      </c>
      <c r="B69" s="13" t="s">
        <v>33</v>
      </c>
      <c r="C69" s="14" t="s">
        <v>152</v>
      </c>
      <c r="D69" s="14" t="s">
        <v>153</v>
      </c>
      <c r="E69" s="14" t="s">
        <v>159</v>
      </c>
      <c r="F69" s="14" t="s">
        <v>160</v>
      </c>
      <c r="G69" s="14" t="s">
        <v>161</v>
      </c>
      <c r="H69" s="15">
        <v>43493</v>
      </c>
      <c r="I69" s="15">
        <v>43555</v>
      </c>
      <c r="J69" s="14" t="s">
        <v>384</v>
      </c>
      <c r="K69" s="14" t="s">
        <v>385</v>
      </c>
      <c r="L69" s="14" t="s">
        <v>386</v>
      </c>
      <c r="M69" s="14" t="s">
        <v>393</v>
      </c>
      <c r="N69" s="16" t="s">
        <v>393</v>
      </c>
      <c r="O69" s="28">
        <v>1</v>
      </c>
      <c r="P69" s="29">
        <v>1</v>
      </c>
      <c r="Q69" s="32"/>
      <c r="R69" s="29"/>
      <c r="S69" s="32"/>
      <c r="T69" s="29"/>
      <c r="U69" s="32"/>
      <c r="V69" s="29"/>
      <c r="W69" s="35">
        <f t="shared" si="0"/>
        <v>1</v>
      </c>
      <c r="X69" s="36">
        <f t="shared" si="1"/>
        <v>1</v>
      </c>
      <c r="Y69" s="59" t="s">
        <v>394</v>
      </c>
      <c r="Z69" s="61" t="s">
        <v>395</v>
      </c>
      <c r="AA69" s="26"/>
      <c r="AB69" s="27"/>
      <c r="AC69" s="27"/>
    </row>
    <row r="70" spans="1:29" ht="225">
      <c r="A70" s="38" t="s">
        <v>157</v>
      </c>
      <c r="B70" s="39" t="s">
        <v>33</v>
      </c>
      <c r="C70" s="40" t="s">
        <v>152</v>
      </c>
      <c r="D70" s="40" t="s">
        <v>153</v>
      </c>
      <c r="E70" s="40" t="s">
        <v>159</v>
      </c>
      <c r="F70" s="40" t="s">
        <v>160</v>
      </c>
      <c r="G70" s="40" t="s">
        <v>162</v>
      </c>
      <c r="H70" s="41">
        <v>43555</v>
      </c>
      <c r="I70" s="41">
        <v>43678</v>
      </c>
      <c r="J70" s="40" t="s">
        <v>384</v>
      </c>
      <c r="K70" s="40" t="s">
        <v>385</v>
      </c>
      <c r="L70" s="40" t="s">
        <v>386</v>
      </c>
      <c r="M70" s="40" t="s">
        <v>396</v>
      </c>
      <c r="N70" s="42" t="s">
        <v>397</v>
      </c>
      <c r="O70" s="43"/>
      <c r="P70" s="44"/>
      <c r="Q70" s="45"/>
      <c r="R70" s="44"/>
      <c r="S70" s="86">
        <v>0.5</v>
      </c>
      <c r="T70" s="47" t="str">
        <f>HYPERLINK("https://drive.google.com/file/d/1PFUivJIBT5jzyDJOsusc5XcXpxgsAxC6/view?usp=sharing","50%")</f>
        <v>50%</v>
      </c>
      <c r="U70" s="45">
        <v>0.5</v>
      </c>
      <c r="V70" s="49" t="str">
        <f>HYPERLINK("https://drive.google.com/open?id=101hJTLgMLq_oOdUC3XflhrVznCEI_vfj","50,00%")</f>
        <v>50,00%</v>
      </c>
      <c r="W70" s="50">
        <f t="shared" si="0"/>
        <v>1</v>
      </c>
      <c r="X70" s="51">
        <f t="shared" si="1"/>
        <v>1</v>
      </c>
      <c r="Y70" s="53" t="s">
        <v>398</v>
      </c>
      <c r="Z70" s="57" t="s">
        <v>399</v>
      </c>
      <c r="AA70" s="26"/>
      <c r="AB70" s="27"/>
      <c r="AC70" s="27"/>
    </row>
    <row r="71" spans="1:29" ht="90">
      <c r="A71" s="38" t="s">
        <v>157</v>
      </c>
      <c r="B71" s="39" t="s">
        <v>33</v>
      </c>
      <c r="C71" s="40" t="s">
        <v>152</v>
      </c>
      <c r="D71" s="40" t="s">
        <v>153</v>
      </c>
      <c r="E71" s="40" t="s">
        <v>159</v>
      </c>
      <c r="F71" s="40" t="s">
        <v>160</v>
      </c>
      <c r="G71" s="40" t="s">
        <v>163</v>
      </c>
      <c r="H71" s="41">
        <v>43709</v>
      </c>
      <c r="I71" s="41">
        <v>43769</v>
      </c>
      <c r="J71" s="40" t="s">
        <v>384</v>
      </c>
      <c r="K71" s="40" t="s">
        <v>385</v>
      </c>
      <c r="L71" s="40" t="s">
        <v>386</v>
      </c>
      <c r="M71" s="40" t="s">
        <v>400</v>
      </c>
      <c r="N71" s="42" t="s">
        <v>400</v>
      </c>
      <c r="O71" s="43"/>
      <c r="P71" s="44"/>
      <c r="Q71" s="45"/>
      <c r="R71" s="44"/>
      <c r="S71" s="45"/>
      <c r="T71" s="44"/>
      <c r="U71" s="45">
        <v>1</v>
      </c>
      <c r="V71" s="49" t="str">
        <f>HYPERLINK("https://drive.google.com/open?id=12JvtdZ8d1OULUJrv_aQhu-Q7Z74Wy567","100,00%")</f>
        <v>100,00%</v>
      </c>
      <c r="W71" s="50">
        <f t="shared" si="0"/>
        <v>1</v>
      </c>
      <c r="X71" s="51">
        <f t="shared" si="1"/>
        <v>1</v>
      </c>
      <c r="Y71" s="53" t="s">
        <v>401</v>
      </c>
      <c r="Z71" s="53" t="s">
        <v>402</v>
      </c>
      <c r="AA71" s="26"/>
      <c r="AB71" s="27"/>
      <c r="AC71" s="27"/>
    </row>
    <row r="72" spans="1:29" ht="135">
      <c r="A72" s="38" t="s">
        <v>157</v>
      </c>
      <c r="B72" s="39" t="s">
        <v>33</v>
      </c>
      <c r="C72" s="40" t="s">
        <v>152</v>
      </c>
      <c r="D72" s="40" t="s">
        <v>153</v>
      </c>
      <c r="E72" s="40" t="s">
        <v>159</v>
      </c>
      <c r="F72" s="40" t="s">
        <v>160</v>
      </c>
      <c r="G72" s="40" t="s">
        <v>164</v>
      </c>
      <c r="H72" s="41">
        <v>43770</v>
      </c>
      <c r="I72" s="41">
        <v>43830</v>
      </c>
      <c r="J72" s="40" t="s">
        <v>384</v>
      </c>
      <c r="K72" s="40" t="s">
        <v>385</v>
      </c>
      <c r="L72" s="40" t="s">
        <v>386</v>
      </c>
      <c r="M72" s="40" t="s">
        <v>403</v>
      </c>
      <c r="N72" s="42" t="s">
        <v>403</v>
      </c>
      <c r="O72" s="43"/>
      <c r="P72" s="44"/>
      <c r="Q72" s="45"/>
      <c r="R72" s="44"/>
      <c r="S72" s="45"/>
      <c r="T72" s="44"/>
      <c r="U72" s="45">
        <v>1</v>
      </c>
      <c r="V72" s="49" t="str">
        <f>HYPERLINK("https://drive.google.com/open?id=1RUoFbyyZRYo04X_7gaTD6HVt7ovq_WSL","100,00%")</f>
        <v>100,00%</v>
      </c>
      <c r="W72" s="50">
        <f t="shared" si="0"/>
        <v>1</v>
      </c>
      <c r="X72" s="51">
        <f t="shared" si="1"/>
        <v>1</v>
      </c>
      <c r="Y72" s="53" t="s">
        <v>404</v>
      </c>
      <c r="Z72" s="53" t="s">
        <v>405</v>
      </c>
      <c r="AA72" s="26"/>
      <c r="AB72" s="27"/>
      <c r="AC72" s="27"/>
    </row>
    <row r="73" spans="1:29" ht="49.5">
      <c r="A73" s="12" t="s">
        <v>157</v>
      </c>
      <c r="B73" s="13" t="s">
        <v>33</v>
      </c>
      <c r="C73" s="14" t="s">
        <v>152</v>
      </c>
      <c r="D73" s="14" t="s">
        <v>153</v>
      </c>
      <c r="E73" s="14" t="s">
        <v>165</v>
      </c>
      <c r="F73" s="14" t="s">
        <v>166</v>
      </c>
      <c r="G73" s="14" t="s">
        <v>167</v>
      </c>
      <c r="H73" s="15">
        <v>43466</v>
      </c>
      <c r="I73" s="15">
        <v>43496</v>
      </c>
      <c r="J73" s="14" t="s">
        <v>384</v>
      </c>
      <c r="K73" s="14" t="s">
        <v>385</v>
      </c>
      <c r="L73" s="14" t="s">
        <v>386</v>
      </c>
      <c r="M73" s="14" t="s">
        <v>406</v>
      </c>
      <c r="N73" s="16" t="s">
        <v>406</v>
      </c>
      <c r="O73" s="28">
        <v>1</v>
      </c>
      <c r="P73" s="29">
        <v>1</v>
      </c>
      <c r="Q73" s="32"/>
      <c r="R73" s="29"/>
      <c r="S73" s="32"/>
      <c r="T73" s="29"/>
      <c r="U73" s="32"/>
      <c r="V73" s="29"/>
      <c r="W73" s="35">
        <f t="shared" si="0"/>
        <v>1</v>
      </c>
      <c r="X73" s="36">
        <f t="shared" si="1"/>
        <v>1</v>
      </c>
      <c r="Y73" s="59" t="s">
        <v>407</v>
      </c>
      <c r="Z73" s="61" t="s">
        <v>408</v>
      </c>
      <c r="AA73" s="26"/>
      <c r="AB73" s="27"/>
      <c r="AC73" s="27"/>
    </row>
    <row r="74" spans="1:29" ht="409.5">
      <c r="A74" s="38" t="s">
        <v>157</v>
      </c>
      <c r="B74" s="39" t="s">
        <v>91</v>
      </c>
      <c r="C74" s="40" t="s">
        <v>152</v>
      </c>
      <c r="D74" s="40" t="s">
        <v>153</v>
      </c>
      <c r="E74" s="40" t="s">
        <v>165</v>
      </c>
      <c r="F74" s="40" t="s">
        <v>166</v>
      </c>
      <c r="G74" s="40" t="s">
        <v>168</v>
      </c>
      <c r="H74" s="41">
        <v>43497</v>
      </c>
      <c r="I74" s="41">
        <v>43830</v>
      </c>
      <c r="J74" s="40" t="s">
        <v>384</v>
      </c>
      <c r="K74" s="40" t="s">
        <v>385</v>
      </c>
      <c r="L74" s="40" t="s">
        <v>386</v>
      </c>
      <c r="M74" s="40" t="s">
        <v>334</v>
      </c>
      <c r="N74" s="42" t="s">
        <v>409</v>
      </c>
      <c r="O74" s="43"/>
      <c r="P74" s="44"/>
      <c r="Q74" s="45">
        <v>0.3</v>
      </c>
      <c r="R74" s="79" t="str">
        <f>HYPERLINK("https://drive.google.com/file/d/1lyHVPQYazM3iNESXIUtpBTCFocS0KqrV/view?usp=sharing","30%")</f>
        <v>30%</v>
      </c>
      <c r="S74" s="45">
        <v>0.3</v>
      </c>
      <c r="T74" s="47" t="str">
        <f>HYPERLINK("https://drive.google.com/file/d/1UhWrnxFerwOyusvopRqfss3GMeqjU5jE/view?usp=sharing","30%")</f>
        <v>30%</v>
      </c>
      <c r="U74" s="45">
        <v>0.4</v>
      </c>
      <c r="V74" s="49" t="str">
        <f>HYPERLINK("https://drive.google.com/open?id=1PtxL1R1u-oSOOVIwOndlfNszXTHu2rqk","20,00%")</f>
        <v>20,00%</v>
      </c>
      <c r="W74" s="50">
        <f t="shared" si="0"/>
        <v>1</v>
      </c>
      <c r="X74" s="51">
        <f t="shared" si="1"/>
        <v>0.8</v>
      </c>
      <c r="Y74" s="53" t="s">
        <v>410</v>
      </c>
      <c r="Z74" s="57" t="s">
        <v>411</v>
      </c>
      <c r="AA74" s="26"/>
      <c r="AB74" s="27"/>
      <c r="AC74" s="27"/>
    </row>
    <row r="75" spans="1:29" ht="49.5">
      <c r="A75" s="12" t="s">
        <v>157</v>
      </c>
      <c r="B75" s="13" t="s">
        <v>33</v>
      </c>
      <c r="C75" s="14" t="s">
        <v>152</v>
      </c>
      <c r="D75" s="14" t="s">
        <v>153</v>
      </c>
      <c r="E75" s="14" t="s">
        <v>169</v>
      </c>
      <c r="F75" s="14" t="s">
        <v>170</v>
      </c>
      <c r="G75" s="14" t="s">
        <v>171</v>
      </c>
      <c r="H75" s="15">
        <v>43466</v>
      </c>
      <c r="I75" s="15">
        <v>43496</v>
      </c>
      <c r="J75" s="14" t="s">
        <v>384</v>
      </c>
      <c r="K75" s="14" t="s">
        <v>385</v>
      </c>
      <c r="L75" s="14" t="s">
        <v>386</v>
      </c>
      <c r="M75" s="14" t="s">
        <v>412</v>
      </c>
      <c r="N75" s="16" t="s">
        <v>412</v>
      </c>
      <c r="O75" s="28">
        <v>1</v>
      </c>
      <c r="P75" s="29">
        <v>1</v>
      </c>
      <c r="Q75" s="32"/>
      <c r="R75" s="31"/>
      <c r="S75" s="32"/>
      <c r="T75" s="29"/>
      <c r="U75" s="32"/>
      <c r="V75" s="29"/>
      <c r="W75" s="35">
        <f t="shared" si="0"/>
        <v>1</v>
      </c>
      <c r="X75" s="36">
        <f t="shared" si="1"/>
        <v>1</v>
      </c>
      <c r="Y75" s="59" t="s">
        <v>413</v>
      </c>
      <c r="Z75" s="61" t="s">
        <v>414</v>
      </c>
      <c r="AA75" s="26"/>
      <c r="AB75" s="27"/>
      <c r="AC75" s="27"/>
    </row>
    <row r="76" spans="1:29" ht="409.5">
      <c r="A76" s="38" t="s">
        <v>157</v>
      </c>
      <c r="B76" s="39" t="s">
        <v>91</v>
      </c>
      <c r="C76" s="40" t="s">
        <v>152</v>
      </c>
      <c r="D76" s="40" t="s">
        <v>153</v>
      </c>
      <c r="E76" s="40" t="s">
        <v>169</v>
      </c>
      <c r="F76" s="40" t="s">
        <v>170</v>
      </c>
      <c r="G76" s="40" t="s">
        <v>172</v>
      </c>
      <c r="H76" s="41">
        <v>43497</v>
      </c>
      <c r="I76" s="41">
        <v>43830</v>
      </c>
      <c r="J76" s="40" t="s">
        <v>384</v>
      </c>
      <c r="K76" s="40" t="s">
        <v>385</v>
      </c>
      <c r="L76" s="40" t="s">
        <v>386</v>
      </c>
      <c r="M76" s="40" t="s">
        <v>334</v>
      </c>
      <c r="N76" s="42" t="s">
        <v>415</v>
      </c>
      <c r="O76" s="43"/>
      <c r="P76" s="44"/>
      <c r="Q76" s="45">
        <v>0.3</v>
      </c>
      <c r="R76" s="79" t="str">
        <f>HYPERLINK("https://drive.google.com/file/d/1tu9shaOqC3vwi9e3SyrTLapjvvhnIuf1/view?usp=sharing","30%")</f>
        <v>30%</v>
      </c>
      <c r="S76" s="45">
        <v>0.3</v>
      </c>
      <c r="T76" s="47" t="str">
        <f>HYPERLINK("https://drive.google.com/drive/folders/1eEld0nFHvI4iPa2mTmh0-psxjS8YdZzb?usp=sharing","30%")</f>
        <v>30%</v>
      </c>
      <c r="U76" s="45">
        <v>0.4</v>
      </c>
      <c r="V76" s="49" t="str">
        <f>HYPERLINK("https://drive.google.com/open?id=18MoQfgB_xK3NG1jFtNNF_XE2YGaryGfh","40,00%")</f>
        <v>40,00%</v>
      </c>
      <c r="W76" s="50">
        <f t="shared" si="0"/>
        <v>1</v>
      </c>
      <c r="X76" s="51">
        <f t="shared" si="1"/>
        <v>1</v>
      </c>
      <c r="Y76" s="53" t="s">
        <v>416</v>
      </c>
      <c r="Z76" s="57" t="s">
        <v>417</v>
      </c>
      <c r="AA76" s="26"/>
      <c r="AB76" s="27"/>
      <c r="AC76" s="27"/>
    </row>
    <row r="77" spans="1:29" ht="148.5">
      <c r="A77" s="12" t="s">
        <v>173</v>
      </c>
      <c r="B77" s="13" t="s">
        <v>91</v>
      </c>
      <c r="C77" s="14" t="s">
        <v>174</v>
      </c>
      <c r="D77" s="14" t="s">
        <v>153</v>
      </c>
      <c r="E77" s="14" t="s">
        <v>175</v>
      </c>
      <c r="F77" s="14" t="s">
        <v>176</v>
      </c>
      <c r="G77" s="14" t="s">
        <v>177</v>
      </c>
      <c r="H77" s="15">
        <v>43467</v>
      </c>
      <c r="I77" s="15">
        <v>43496</v>
      </c>
      <c r="J77" s="14" t="s">
        <v>365</v>
      </c>
      <c r="K77" s="14" t="s">
        <v>329</v>
      </c>
      <c r="L77" s="14" t="s">
        <v>418</v>
      </c>
      <c r="M77" s="14" t="s">
        <v>419</v>
      </c>
      <c r="N77" s="16" t="s">
        <v>419</v>
      </c>
      <c r="O77" s="28">
        <v>1</v>
      </c>
      <c r="P77" s="29">
        <v>0.5</v>
      </c>
      <c r="Q77" s="32"/>
      <c r="R77" s="87" t="str">
        <f>HYPERLINK("https://drive.google.com/file/d/1f69-_lTJn3eUKdJ1acNJDy3dyXhL9pOF/view?usp=sharing","50,00%")</f>
        <v>50,00%</v>
      </c>
      <c r="S77" s="32"/>
      <c r="T77" s="29"/>
      <c r="U77" s="32"/>
      <c r="V77" s="29"/>
      <c r="W77" s="35">
        <f t="shared" si="0"/>
        <v>1</v>
      </c>
      <c r="X77" s="36">
        <f t="shared" si="1"/>
        <v>1</v>
      </c>
      <c r="Y77" s="72" t="s">
        <v>420</v>
      </c>
      <c r="Z77" s="61" t="s">
        <v>421</v>
      </c>
      <c r="AA77" s="26"/>
      <c r="AB77" s="27"/>
      <c r="AC77" s="27"/>
    </row>
    <row r="78" spans="1:29" ht="409.5">
      <c r="A78" s="88" t="s">
        <v>173</v>
      </c>
      <c r="B78" s="89" t="s">
        <v>91</v>
      </c>
      <c r="C78" s="90" t="s">
        <v>174</v>
      </c>
      <c r="D78" s="90" t="s">
        <v>153</v>
      </c>
      <c r="E78" s="90" t="s">
        <v>175</v>
      </c>
      <c r="F78" s="90" t="s">
        <v>176</v>
      </c>
      <c r="G78" s="90" t="s">
        <v>178</v>
      </c>
      <c r="H78" s="91">
        <v>43497</v>
      </c>
      <c r="I78" s="91">
        <v>43830</v>
      </c>
      <c r="J78" s="90" t="s">
        <v>365</v>
      </c>
      <c r="K78" s="90" t="s">
        <v>329</v>
      </c>
      <c r="L78" s="90" t="s">
        <v>418</v>
      </c>
      <c r="M78" s="90" t="s">
        <v>334</v>
      </c>
      <c r="N78" s="92" t="s">
        <v>422</v>
      </c>
      <c r="O78" s="93">
        <v>0.25</v>
      </c>
      <c r="P78" s="94">
        <v>0</v>
      </c>
      <c r="Q78" s="95">
        <v>0.25</v>
      </c>
      <c r="R78" s="96" t="str">
        <f>HYPERLINK("https://drive.google.com/drive/folders/1sPOkmWwxhqHF2c71g0xd78f7yfJFnEpS?usp=sharing","7,1%")</f>
        <v>7,1%</v>
      </c>
      <c r="S78" s="95">
        <v>0.25</v>
      </c>
      <c r="T78" s="97" t="str">
        <f>HYPERLINK("https://drive.google.com/file/d/1EZUHP-nQ7TdG01PILrdcsc9APdav-ERW/view?usp=sharing","25%")</f>
        <v>25%</v>
      </c>
      <c r="U78" s="95">
        <v>0.25</v>
      </c>
      <c r="V78" s="98" t="str">
        <f>HYPERLINK("https://drive.google.com/open?id=1mq_vyO9Nl7BI6nawv0V1E8A9PlKUePIc","53%")</f>
        <v>53%</v>
      </c>
      <c r="W78" s="99">
        <f t="shared" si="0"/>
        <v>1</v>
      </c>
      <c r="X78" s="100">
        <f t="shared" si="1"/>
        <v>0.85099999999999998</v>
      </c>
      <c r="Y78" s="101" t="s">
        <v>423</v>
      </c>
      <c r="Z78" s="102" t="s">
        <v>424</v>
      </c>
      <c r="AA78" s="26"/>
      <c r="AB78" s="27"/>
      <c r="AC78" s="27"/>
    </row>
    <row r="79" spans="1:29" ht="16.5">
      <c r="A79" s="121"/>
      <c r="B79" s="122"/>
      <c r="C79" s="122"/>
      <c r="D79" s="120"/>
      <c r="E79" s="3"/>
      <c r="F79" s="3"/>
      <c r="G79" s="3"/>
      <c r="H79" s="3"/>
      <c r="I79" s="3"/>
      <c r="J79" s="3"/>
      <c r="K79" s="3"/>
      <c r="L79" s="3"/>
      <c r="M79" s="3"/>
      <c r="N79" s="3"/>
      <c r="O79" s="3"/>
      <c r="P79" s="3"/>
      <c r="Q79" s="3"/>
      <c r="R79" s="3"/>
      <c r="S79" s="3"/>
      <c r="T79" s="3"/>
      <c r="U79" s="3"/>
      <c r="V79" s="3"/>
      <c r="W79" s="3"/>
      <c r="X79" s="103"/>
      <c r="Y79" s="3"/>
      <c r="Z79" s="104" t="s">
        <v>425</v>
      </c>
      <c r="AA79" s="2"/>
      <c r="AB79" s="3"/>
      <c r="AC79" s="3"/>
    </row>
    <row r="80" spans="1:29" ht="16.5">
      <c r="A80" s="3"/>
      <c r="B80" s="3"/>
      <c r="C80" s="3"/>
      <c r="D80" s="3"/>
      <c r="E80" s="3"/>
      <c r="F80" s="3"/>
      <c r="G80" s="3"/>
      <c r="H80" s="3"/>
      <c r="I80" s="3"/>
      <c r="J80" s="3"/>
      <c r="K80" s="3"/>
      <c r="L80" s="3"/>
      <c r="M80" s="3"/>
      <c r="N80" s="3"/>
      <c r="O80" s="103"/>
      <c r="P80" s="103"/>
      <c r="Q80" s="103"/>
      <c r="R80" s="103"/>
      <c r="S80" s="103"/>
      <c r="T80" s="103"/>
      <c r="U80" s="103"/>
      <c r="V80" s="103"/>
      <c r="W80" s="3"/>
      <c r="X80" s="3"/>
      <c r="Y80" s="3"/>
      <c r="Z80" s="3"/>
      <c r="AA80" s="2"/>
      <c r="AB80" s="3"/>
      <c r="AC80" s="3"/>
    </row>
    <row r="81" spans="1:29" ht="16.5">
      <c r="A81" s="3"/>
      <c r="B81" s="3"/>
      <c r="C81" s="3"/>
      <c r="D81" s="3"/>
      <c r="E81" s="3"/>
      <c r="F81" s="3"/>
      <c r="G81" s="3"/>
      <c r="H81" s="3"/>
      <c r="I81" s="3"/>
      <c r="J81" s="3"/>
      <c r="K81" s="3"/>
      <c r="L81" s="3"/>
      <c r="M81" s="3"/>
      <c r="N81" s="3"/>
      <c r="O81" s="103"/>
      <c r="P81" s="103"/>
      <c r="Q81" s="103"/>
      <c r="R81" s="103"/>
      <c r="S81" s="103"/>
      <c r="T81" s="103"/>
      <c r="U81" s="103"/>
      <c r="V81" s="103"/>
      <c r="W81" s="3"/>
      <c r="X81" s="3"/>
      <c r="Y81" s="3"/>
      <c r="Z81" s="3"/>
      <c r="AA81" s="2"/>
      <c r="AB81" s="3"/>
      <c r="AC81" s="3"/>
    </row>
    <row r="82" spans="1:29" ht="16.5">
      <c r="A82" s="105"/>
      <c r="B82" s="105"/>
      <c r="C82" s="105"/>
      <c r="D82" s="105"/>
      <c r="E82" s="3"/>
      <c r="F82" s="105"/>
      <c r="G82" s="105"/>
      <c r="H82" s="105"/>
      <c r="I82" s="105"/>
      <c r="J82" s="3"/>
      <c r="K82" s="3"/>
      <c r="L82" s="3"/>
      <c r="M82" s="3"/>
      <c r="N82" s="3"/>
      <c r="O82" s="103"/>
      <c r="P82" s="103"/>
      <c r="Q82" s="103"/>
      <c r="R82" s="103"/>
      <c r="S82" s="103"/>
      <c r="T82" s="103"/>
      <c r="U82" s="103"/>
      <c r="V82" s="103"/>
      <c r="W82" s="3"/>
      <c r="X82" s="3"/>
      <c r="Y82" s="3"/>
      <c r="Z82" s="3"/>
      <c r="AA82" s="2"/>
      <c r="AB82" s="3"/>
      <c r="AC82" s="3"/>
    </row>
    <row r="83" spans="1:29" ht="16.5">
      <c r="A83" s="3" t="s">
        <v>426</v>
      </c>
      <c r="B83" s="3"/>
      <c r="C83" s="3"/>
      <c r="D83" s="3"/>
      <c r="E83" s="3"/>
      <c r="F83" s="3" t="s">
        <v>427</v>
      </c>
      <c r="G83" s="3"/>
      <c r="H83" s="3"/>
      <c r="I83" s="3"/>
      <c r="J83" s="3"/>
      <c r="K83" s="3"/>
      <c r="L83" s="3"/>
      <c r="M83" s="3"/>
      <c r="N83" s="3"/>
      <c r="O83" s="103"/>
      <c r="P83" s="103"/>
      <c r="Q83" s="103"/>
      <c r="R83" s="103"/>
      <c r="S83" s="103"/>
      <c r="T83" s="103"/>
      <c r="U83" s="103"/>
      <c r="V83" s="103"/>
      <c r="W83" s="3"/>
      <c r="X83" s="3"/>
      <c r="Y83" s="3"/>
      <c r="Z83" s="3"/>
      <c r="AA83" s="2"/>
      <c r="AB83" s="3"/>
      <c r="AC83" s="3"/>
    </row>
    <row r="84" spans="1:29" ht="16.5">
      <c r="A84" s="3" t="s">
        <v>428</v>
      </c>
      <c r="B84" s="3"/>
      <c r="C84" s="3"/>
      <c r="D84" s="3"/>
      <c r="E84" s="3"/>
      <c r="F84" s="3" t="s">
        <v>429</v>
      </c>
      <c r="G84" s="3"/>
      <c r="H84" s="3"/>
      <c r="I84" s="3"/>
      <c r="J84" s="3"/>
      <c r="K84" s="3"/>
      <c r="L84" s="3"/>
      <c r="M84" s="3"/>
      <c r="N84" s="3"/>
      <c r="O84" s="103"/>
      <c r="P84" s="103"/>
      <c r="Q84" s="103"/>
      <c r="R84" s="103"/>
      <c r="S84" s="103"/>
      <c r="T84" s="103"/>
      <c r="U84" s="103"/>
      <c r="V84" s="103"/>
      <c r="W84" s="3"/>
      <c r="X84" s="3"/>
      <c r="Y84" s="3"/>
      <c r="Z84" s="3"/>
      <c r="AA84" s="106"/>
      <c r="AB84" s="3"/>
      <c r="AC84" s="3"/>
    </row>
    <row r="85" spans="1:29" ht="16.5">
      <c r="A85" s="107"/>
      <c r="B85" s="3"/>
      <c r="C85" s="3"/>
      <c r="D85" s="3"/>
      <c r="E85" s="3"/>
      <c r="F85" s="3"/>
      <c r="G85" s="3"/>
      <c r="H85" s="3"/>
      <c r="I85" s="3"/>
      <c r="J85" s="3"/>
      <c r="K85" s="3"/>
      <c r="L85" s="3"/>
      <c r="M85" s="3"/>
      <c r="N85" s="3"/>
      <c r="O85" s="103"/>
      <c r="P85" s="103"/>
      <c r="Q85" s="103"/>
      <c r="R85" s="103"/>
      <c r="S85" s="103"/>
      <c r="T85" s="103"/>
      <c r="U85" s="103"/>
      <c r="V85" s="103"/>
      <c r="W85" s="3"/>
      <c r="X85" s="3"/>
      <c r="Y85" s="3"/>
      <c r="Z85" s="3"/>
      <c r="AA85" s="2"/>
      <c r="AB85" s="3"/>
      <c r="AC85" s="3"/>
    </row>
    <row r="86" spans="1:29" ht="16.5">
      <c r="A86" s="3"/>
      <c r="B86" s="3"/>
      <c r="C86" s="3"/>
      <c r="D86" s="3"/>
      <c r="E86" s="3"/>
      <c r="F86" s="3"/>
      <c r="G86" s="3"/>
      <c r="H86" s="3"/>
      <c r="I86" s="3"/>
      <c r="J86" s="3"/>
      <c r="K86" s="3"/>
      <c r="L86" s="3"/>
      <c r="M86" s="3"/>
      <c r="N86" s="3"/>
      <c r="O86" s="103"/>
      <c r="P86" s="103"/>
      <c r="Q86" s="103"/>
      <c r="R86" s="103"/>
      <c r="S86" s="103"/>
      <c r="T86" s="103"/>
      <c r="U86" s="103"/>
      <c r="V86" s="103"/>
      <c r="W86" s="3"/>
      <c r="X86" s="3"/>
      <c r="Y86" s="3"/>
      <c r="Z86" s="3"/>
      <c r="AA86" s="2"/>
      <c r="AB86" s="3"/>
      <c r="AC86" s="3"/>
    </row>
    <row r="87" spans="1:29" ht="16.5">
      <c r="A87" s="3"/>
      <c r="B87" s="3"/>
      <c r="C87" s="3"/>
      <c r="D87" s="3"/>
      <c r="E87" s="3"/>
      <c r="F87" s="3"/>
      <c r="G87" s="3"/>
      <c r="H87" s="3"/>
      <c r="I87" s="3"/>
      <c r="J87" s="3"/>
      <c r="K87" s="3"/>
      <c r="L87" s="3"/>
      <c r="M87" s="3"/>
      <c r="N87" s="3"/>
      <c r="O87" s="103"/>
      <c r="P87" s="103"/>
      <c r="Q87" s="103"/>
      <c r="R87" s="103"/>
      <c r="S87" s="103"/>
      <c r="T87" s="103"/>
      <c r="U87" s="103"/>
      <c r="V87" s="103"/>
      <c r="W87" s="3"/>
      <c r="X87" s="3"/>
      <c r="Y87" s="3"/>
      <c r="Z87" s="3"/>
      <c r="AA87" s="2"/>
      <c r="AB87" s="3"/>
      <c r="AC87" s="3"/>
    </row>
    <row r="88" spans="1:29" ht="16.5">
      <c r="A88" s="3"/>
      <c r="B88" s="3"/>
      <c r="C88" s="3"/>
      <c r="D88" s="3"/>
      <c r="E88" s="3"/>
      <c r="F88" s="3"/>
      <c r="G88" s="3"/>
      <c r="H88" s="3"/>
      <c r="I88" s="3"/>
      <c r="J88" s="3"/>
      <c r="K88" s="3"/>
      <c r="L88" s="3"/>
      <c r="M88" s="3"/>
      <c r="N88" s="3"/>
      <c r="O88" s="103"/>
      <c r="P88" s="103"/>
      <c r="Q88" s="103"/>
      <c r="R88" s="103"/>
      <c r="S88" s="103"/>
      <c r="T88" s="103"/>
      <c r="U88" s="103"/>
      <c r="V88" s="103"/>
      <c r="W88" s="3"/>
      <c r="X88" s="3"/>
      <c r="Y88" s="3"/>
      <c r="Z88" s="3"/>
      <c r="AA88" s="2"/>
      <c r="AB88" s="3"/>
      <c r="AC88" s="3"/>
    </row>
    <row r="89" spans="1:29" ht="16.5">
      <c r="A89" s="3"/>
      <c r="B89" s="3"/>
      <c r="C89" s="3"/>
      <c r="D89" s="3"/>
      <c r="E89" s="3"/>
      <c r="F89" s="3"/>
      <c r="G89" s="3"/>
      <c r="H89" s="3"/>
      <c r="I89" s="3"/>
      <c r="J89" s="3"/>
      <c r="K89" s="3"/>
      <c r="L89" s="3"/>
      <c r="M89" s="3"/>
      <c r="N89" s="3"/>
      <c r="O89" s="103"/>
      <c r="P89" s="103"/>
      <c r="Q89" s="103"/>
      <c r="R89" s="103"/>
      <c r="S89" s="103"/>
      <c r="T89" s="103"/>
      <c r="U89" s="103"/>
      <c r="V89" s="103"/>
      <c r="W89" s="3"/>
      <c r="X89" s="3"/>
      <c r="Y89" s="3"/>
      <c r="Z89" s="3"/>
      <c r="AA89" s="2"/>
      <c r="AB89" s="3"/>
      <c r="AC89" s="3"/>
    </row>
    <row r="90" spans="1:29" ht="16.5">
      <c r="A90" s="3"/>
      <c r="B90" s="3"/>
      <c r="C90" s="3"/>
      <c r="D90" s="3"/>
      <c r="E90" s="3"/>
      <c r="F90" s="3"/>
      <c r="G90" s="3"/>
      <c r="H90" s="3"/>
      <c r="I90" s="3"/>
      <c r="J90" s="3"/>
      <c r="K90" s="3"/>
      <c r="L90" s="3"/>
      <c r="M90" s="3"/>
      <c r="N90" s="3"/>
      <c r="O90" s="103"/>
      <c r="P90" s="103"/>
      <c r="Q90" s="103"/>
      <c r="R90" s="103"/>
      <c r="S90" s="103"/>
      <c r="T90" s="103"/>
      <c r="U90" s="103"/>
      <c r="V90" s="103"/>
      <c r="W90" s="3"/>
      <c r="X90" s="3"/>
      <c r="Y90" s="3"/>
      <c r="Z90" s="3"/>
      <c r="AA90" s="2"/>
      <c r="AB90" s="3"/>
      <c r="AC90" s="3"/>
    </row>
    <row r="91" spans="1:29" ht="16.5">
      <c r="A91" s="3"/>
      <c r="B91" s="3"/>
      <c r="C91" s="3"/>
      <c r="D91" s="3"/>
      <c r="E91" s="3"/>
      <c r="F91" s="3"/>
      <c r="G91" s="3"/>
      <c r="H91" s="3"/>
      <c r="I91" s="3"/>
      <c r="J91" s="3"/>
      <c r="K91" s="3"/>
      <c r="L91" s="3"/>
      <c r="M91" s="3"/>
      <c r="N91" s="3"/>
      <c r="O91" s="103"/>
      <c r="P91" s="103"/>
      <c r="Q91" s="103"/>
      <c r="R91" s="103"/>
      <c r="S91" s="103"/>
      <c r="T91" s="103"/>
      <c r="U91" s="103"/>
      <c r="V91" s="103"/>
      <c r="W91" s="3"/>
      <c r="X91" s="3"/>
      <c r="Y91" s="3"/>
      <c r="Z91" s="3"/>
      <c r="AA91" s="2"/>
      <c r="AB91" s="3"/>
      <c r="AC91" s="3"/>
    </row>
    <row r="92" spans="1:29" ht="16.5">
      <c r="A92" s="3"/>
      <c r="B92" s="3"/>
      <c r="C92" s="3"/>
      <c r="D92" s="3"/>
      <c r="E92" s="3"/>
      <c r="F92" s="3"/>
      <c r="G92" s="3"/>
      <c r="H92" s="3"/>
      <c r="I92" s="3"/>
      <c r="J92" s="3"/>
      <c r="K92" s="3"/>
      <c r="L92" s="3"/>
      <c r="M92" s="3"/>
      <c r="N92" s="3"/>
      <c r="O92" s="103"/>
      <c r="P92" s="103"/>
      <c r="Q92" s="103"/>
      <c r="R92" s="103"/>
      <c r="S92" s="103"/>
      <c r="T92" s="103"/>
      <c r="U92" s="103"/>
      <c r="V92" s="103"/>
      <c r="W92" s="3"/>
      <c r="X92" s="3"/>
      <c r="Y92" s="3"/>
      <c r="Z92" s="3"/>
      <c r="AA92" s="2"/>
      <c r="AB92" s="3"/>
      <c r="AC92" s="3"/>
    </row>
    <row r="93" spans="1:29" ht="16.5">
      <c r="A93" s="3"/>
      <c r="B93" s="3"/>
      <c r="C93" s="3"/>
      <c r="D93" s="3"/>
      <c r="E93" s="3"/>
      <c r="F93" s="3"/>
      <c r="G93" s="3"/>
      <c r="H93" s="3"/>
      <c r="I93" s="3"/>
      <c r="J93" s="3"/>
      <c r="K93" s="3"/>
      <c r="L93" s="3"/>
      <c r="M93" s="3"/>
      <c r="N93" s="3"/>
      <c r="O93" s="103"/>
      <c r="P93" s="103"/>
      <c r="Q93" s="103"/>
      <c r="R93" s="103"/>
      <c r="S93" s="103"/>
      <c r="T93" s="103"/>
      <c r="U93" s="103"/>
      <c r="V93" s="103"/>
      <c r="W93" s="3"/>
      <c r="X93" s="3"/>
      <c r="Y93" s="3"/>
      <c r="Z93" s="3"/>
      <c r="AA93" s="2"/>
      <c r="AB93" s="3"/>
      <c r="AC93" s="3"/>
    </row>
    <row r="94" spans="1:29" ht="16.5">
      <c r="A94" s="3"/>
      <c r="B94" s="3"/>
      <c r="C94" s="3"/>
      <c r="D94" s="3"/>
      <c r="E94" s="3"/>
      <c r="F94" s="3"/>
      <c r="G94" s="3"/>
      <c r="H94" s="3"/>
      <c r="I94" s="3"/>
      <c r="J94" s="3"/>
      <c r="K94" s="3"/>
      <c r="L94" s="3"/>
      <c r="M94" s="3"/>
      <c r="N94" s="3"/>
      <c r="O94" s="103"/>
      <c r="P94" s="103"/>
      <c r="Q94" s="103"/>
      <c r="R94" s="103"/>
      <c r="S94" s="103"/>
      <c r="T94" s="103"/>
      <c r="U94" s="103"/>
      <c r="V94" s="103"/>
      <c r="W94" s="3"/>
      <c r="X94" s="3"/>
      <c r="Y94" s="3"/>
      <c r="Z94" s="3"/>
      <c r="AA94" s="2"/>
      <c r="AB94" s="3"/>
      <c r="AC94" s="3"/>
    </row>
    <row r="95" spans="1:29" ht="16.5">
      <c r="A95" s="3"/>
      <c r="B95" s="3"/>
      <c r="C95" s="3"/>
      <c r="D95" s="3"/>
      <c r="E95" s="3"/>
      <c r="F95" s="3"/>
      <c r="G95" s="3"/>
      <c r="H95" s="3"/>
      <c r="I95" s="3"/>
      <c r="J95" s="3"/>
      <c r="K95" s="3"/>
      <c r="L95" s="3"/>
      <c r="M95" s="3"/>
      <c r="N95" s="3"/>
      <c r="O95" s="103"/>
      <c r="P95" s="103"/>
      <c r="Q95" s="103"/>
      <c r="R95" s="103"/>
      <c r="S95" s="103"/>
      <c r="T95" s="103"/>
      <c r="U95" s="103"/>
      <c r="V95" s="103"/>
      <c r="W95" s="3"/>
      <c r="X95" s="3"/>
      <c r="Y95" s="3"/>
      <c r="Z95" s="3"/>
      <c r="AA95" s="2"/>
      <c r="AB95" s="3"/>
      <c r="AC95" s="3"/>
    </row>
    <row r="96" spans="1:29" ht="16.5">
      <c r="A96" s="3"/>
      <c r="B96" s="3"/>
      <c r="C96" s="3"/>
      <c r="D96" s="3"/>
      <c r="E96" s="3"/>
      <c r="F96" s="3"/>
      <c r="G96" s="3"/>
      <c r="H96" s="3"/>
      <c r="I96" s="3"/>
      <c r="J96" s="3"/>
      <c r="K96" s="3"/>
      <c r="L96" s="3"/>
      <c r="M96" s="3"/>
      <c r="N96" s="3"/>
      <c r="O96" s="103"/>
      <c r="P96" s="103"/>
      <c r="Q96" s="103"/>
      <c r="R96" s="103"/>
      <c r="S96" s="103"/>
      <c r="T96" s="103"/>
      <c r="U96" s="103"/>
      <c r="V96" s="103"/>
      <c r="W96" s="3"/>
      <c r="X96" s="3"/>
      <c r="Y96" s="3"/>
      <c r="Z96" s="3"/>
      <c r="AA96" s="2"/>
      <c r="AB96" s="3"/>
      <c r="AC96" s="3"/>
    </row>
    <row r="97" spans="1:29" ht="16.5">
      <c r="A97" s="3"/>
      <c r="B97" s="3"/>
      <c r="C97" s="3"/>
      <c r="D97" s="3"/>
      <c r="E97" s="3"/>
      <c r="F97" s="3"/>
      <c r="G97" s="3"/>
      <c r="H97" s="3"/>
      <c r="I97" s="3"/>
      <c r="J97" s="3"/>
      <c r="K97" s="3"/>
      <c r="L97" s="3"/>
      <c r="M97" s="3"/>
      <c r="N97" s="3"/>
      <c r="O97" s="103"/>
      <c r="P97" s="103"/>
      <c r="Q97" s="103"/>
      <c r="R97" s="103"/>
      <c r="S97" s="103"/>
      <c r="T97" s="103"/>
      <c r="U97" s="103"/>
      <c r="V97" s="103"/>
      <c r="W97" s="3"/>
      <c r="X97" s="3"/>
      <c r="Y97" s="3"/>
      <c r="Z97" s="3"/>
      <c r="AA97" s="2"/>
      <c r="AB97" s="3"/>
      <c r="AC97" s="3"/>
    </row>
    <row r="98" spans="1:29" ht="16.5">
      <c r="A98" s="3"/>
      <c r="B98" s="3"/>
      <c r="C98" s="3"/>
      <c r="D98" s="3"/>
      <c r="E98" s="3"/>
      <c r="F98" s="3"/>
      <c r="G98" s="3"/>
      <c r="H98" s="3"/>
      <c r="I98" s="3"/>
      <c r="J98" s="3"/>
      <c r="K98" s="3"/>
      <c r="L98" s="3"/>
      <c r="M98" s="3"/>
      <c r="N98" s="3"/>
      <c r="O98" s="103"/>
      <c r="P98" s="103"/>
      <c r="Q98" s="103"/>
      <c r="R98" s="103"/>
      <c r="S98" s="103"/>
      <c r="T98" s="103"/>
      <c r="U98" s="103"/>
      <c r="V98" s="103"/>
      <c r="W98" s="3"/>
      <c r="X98" s="3"/>
      <c r="Y98" s="3"/>
      <c r="Z98" s="3"/>
      <c r="AA98" s="2"/>
      <c r="AB98" s="3"/>
      <c r="AC98" s="3"/>
    </row>
    <row r="99" spans="1:29" ht="16.5">
      <c r="A99" s="3"/>
      <c r="B99" s="3"/>
      <c r="C99" s="3"/>
      <c r="D99" s="3"/>
      <c r="E99" s="3"/>
      <c r="F99" s="3"/>
      <c r="G99" s="3"/>
      <c r="H99" s="3"/>
      <c r="I99" s="3"/>
      <c r="J99" s="3"/>
      <c r="K99" s="3"/>
      <c r="L99" s="3"/>
      <c r="M99" s="3"/>
      <c r="N99" s="3"/>
      <c r="O99" s="103"/>
      <c r="P99" s="103"/>
      <c r="Q99" s="103"/>
      <c r="R99" s="103"/>
      <c r="S99" s="103"/>
      <c r="T99" s="103"/>
      <c r="U99" s="103"/>
      <c r="V99" s="103"/>
      <c r="W99" s="3"/>
      <c r="X99" s="3"/>
      <c r="Y99" s="3"/>
      <c r="Z99" s="3"/>
      <c r="AA99" s="2"/>
      <c r="AB99" s="3"/>
      <c r="AC99" s="3"/>
    </row>
    <row r="100" spans="1:29" ht="16.5">
      <c r="A100" s="3"/>
      <c r="B100" s="3"/>
      <c r="C100" s="3"/>
      <c r="D100" s="3"/>
      <c r="E100" s="3"/>
      <c r="F100" s="3"/>
      <c r="G100" s="3"/>
      <c r="H100" s="3"/>
      <c r="I100" s="3"/>
      <c r="J100" s="3"/>
      <c r="K100" s="3"/>
      <c r="L100" s="3"/>
      <c r="M100" s="3"/>
      <c r="N100" s="3"/>
      <c r="O100" s="103"/>
      <c r="P100" s="103"/>
      <c r="Q100" s="103"/>
      <c r="R100" s="103"/>
      <c r="S100" s="103"/>
      <c r="T100" s="103"/>
      <c r="U100" s="103"/>
      <c r="V100" s="103"/>
      <c r="W100" s="3"/>
      <c r="X100" s="3"/>
      <c r="Y100" s="3"/>
      <c r="Z100" s="3"/>
      <c r="AA100" s="2"/>
      <c r="AB100" s="3"/>
      <c r="AC100" s="3"/>
    </row>
    <row r="101" spans="1:29" ht="16.5">
      <c r="A101" s="3"/>
      <c r="B101" s="3"/>
      <c r="C101" s="3"/>
      <c r="D101" s="3"/>
      <c r="E101" s="3"/>
      <c r="F101" s="3"/>
      <c r="G101" s="3"/>
      <c r="H101" s="3"/>
      <c r="I101" s="3"/>
      <c r="J101" s="3"/>
      <c r="K101" s="3"/>
      <c r="L101" s="3"/>
      <c r="M101" s="3"/>
      <c r="N101" s="3"/>
      <c r="O101" s="103"/>
      <c r="P101" s="103"/>
      <c r="Q101" s="103"/>
      <c r="R101" s="103"/>
      <c r="S101" s="103"/>
      <c r="T101" s="103"/>
      <c r="U101" s="103"/>
      <c r="V101" s="103"/>
      <c r="W101" s="3"/>
      <c r="X101" s="3"/>
      <c r="Y101" s="3"/>
      <c r="Z101" s="3"/>
      <c r="AA101" s="2"/>
      <c r="AB101" s="3"/>
      <c r="AC101" s="3"/>
    </row>
    <row r="102" spans="1:29" ht="16.5">
      <c r="A102" s="3"/>
      <c r="B102" s="3"/>
      <c r="C102" s="3"/>
      <c r="D102" s="3"/>
      <c r="E102" s="3"/>
      <c r="F102" s="3"/>
      <c r="G102" s="3"/>
      <c r="H102" s="3"/>
      <c r="I102" s="3"/>
      <c r="J102" s="3"/>
      <c r="K102" s="3"/>
      <c r="L102" s="3"/>
      <c r="M102" s="3"/>
      <c r="N102" s="3"/>
      <c r="O102" s="103"/>
      <c r="P102" s="103"/>
      <c r="Q102" s="103"/>
      <c r="R102" s="103"/>
      <c r="S102" s="103"/>
      <c r="T102" s="103"/>
      <c r="U102" s="103"/>
      <c r="V102" s="103"/>
      <c r="W102" s="3"/>
      <c r="X102" s="3"/>
      <c r="Y102" s="3"/>
      <c r="Z102" s="3"/>
      <c r="AA102" s="2"/>
      <c r="AB102" s="3"/>
      <c r="AC102" s="3"/>
    </row>
    <row r="103" spans="1:29" ht="16.5">
      <c r="A103" s="3"/>
      <c r="B103" s="3"/>
      <c r="C103" s="3"/>
      <c r="D103" s="3"/>
      <c r="E103" s="3"/>
      <c r="F103" s="3"/>
      <c r="G103" s="3"/>
      <c r="H103" s="3"/>
      <c r="I103" s="3"/>
      <c r="J103" s="3"/>
      <c r="K103" s="3"/>
      <c r="L103" s="3"/>
      <c r="M103" s="3"/>
      <c r="N103" s="3"/>
      <c r="O103" s="103"/>
      <c r="P103" s="103"/>
      <c r="Q103" s="103"/>
      <c r="R103" s="103"/>
      <c r="S103" s="103"/>
      <c r="T103" s="103"/>
      <c r="U103" s="103"/>
      <c r="V103" s="103"/>
      <c r="W103" s="3"/>
      <c r="X103" s="3"/>
      <c r="Y103" s="3"/>
      <c r="Z103" s="3"/>
      <c r="AA103" s="2"/>
      <c r="AB103" s="3"/>
      <c r="AC103" s="3"/>
    </row>
    <row r="104" spans="1:29" ht="16.5">
      <c r="A104" s="3"/>
      <c r="B104" s="3"/>
      <c r="C104" s="3"/>
      <c r="D104" s="3"/>
      <c r="E104" s="3"/>
      <c r="F104" s="3"/>
      <c r="G104" s="3"/>
      <c r="H104" s="3"/>
      <c r="I104" s="3"/>
      <c r="J104" s="3"/>
      <c r="K104" s="3"/>
      <c r="L104" s="3"/>
      <c r="M104" s="3"/>
      <c r="N104" s="3"/>
      <c r="O104" s="103"/>
      <c r="P104" s="103"/>
      <c r="Q104" s="103"/>
      <c r="R104" s="103"/>
      <c r="S104" s="103"/>
      <c r="T104" s="103"/>
      <c r="U104" s="103"/>
      <c r="V104" s="103"/>
      <c r="W104" s="3"/>
      <c r="X104" s="3"/>
      <c r="Y104" s="3"/>
      <c r="Z104" s="3"/>
      <c r="AA104" s="2"/>
      <c r="AB104" s="3"/>
      <c r="AC104" s="3"/>
    </row>
    <row r="105" spans="1:29" ht="16.5">
      <c r="A105" s="3"/>
      <c r="B105" s="3"/>
      <c r="C105" s="3"/>
      <c r="D105" s="3"/>
      <c r="E105" s="3"/>
      <c r="F105" s="3"/>
      <c r="G105" s="3"/>
      <c r="H105" s="3"/>
      <c r="I105" s="3"/>
      <c r="J105" s="3"/>
      <c r="K105" s="3"/>
      <c r="L105" s="3"/>
      <c r="M105" s="3"/>
      <c r="N105" s="3"/>
      <c r="O105" s="103"/>
      <c r="P105" s="103"/>
      <c r="Q105" s="103"/>
      <c r="R105" s="103"/>
      <c r="S105" s="103"/>
      <c r="T105" s="103"/>
      <c r="U105" s="103"/>
      <c r="V105" s="103"/>
      <c r="W105" s="3"/>
      <c r="X105" s="3"/>
      <c r="Y105" s="3"/>
      <c r="Z105" s="3"/>
      <c r="AA105" s="2"/>
      <c r="AB105" s="3"/>
      <c r="AC105" s="3"/>
    </row>
    <row r="106" spans="1:29" ht="16.5">
      <c r="A106" s="3"/>
      <c r="B106" s="3"/>
      <c r="C106" s="3"/>
      <c r="D106" s="3"/>
      <c r="E106" s="3"/>
      <c r="F106" s="3"/>
      <c r="G106" s="3"/>
      <c r="H106" s="3"/>
      <c r="I106" s="3"/>
      <c r="J106" s="3"/>
      <c r="K106" s="3"/>
      <c r="L106" s="3"/>
      <c r="M106" s="3"/>
      <c r="N106" s="3"/>
      <c r="O106" s="103"/>
      <c r="P106" s="103"/>
      <c r="Q106" s="103"/>
      <c r="R106" s="103"/>
      <c r="S106" s="103"/>
      <c r="T106" s="103"/>
      <c r="U106" s="103"/>
      <c r="V106" s="103"/>
      <c r="W106" s="3"/>
      <c r="X106" s="3"/>
      <c r="Y106" s="3"/>
      <c r="Z106" s="3"/>
      <c r="AA106" s="2"/>
      <c r="AB106" s="3"/>
      <c r="AC106" s="3"/>
    </row>
    <row r="107" spans="1:29" ht="16.5">
      <c r="A107" s="3"/>
      <c r="B107" s="3"/>
      <c r="C107" s="3"/>
      <c r="D107" s="3"/>
      <c r="E107" s="3"/>
      <c r="F107" s="3"/>
      <c r="G107" s="3"/>
      <c r="H107" s="3"/>
      <c r="I107" s="3"/>
      <c r="J107" s="3"/>
      <c r="K107" s="3"/>
      <c r="L107" s="3"/>
      <c r="M107" s="3"/>
      <c r="N107" s="3"/>
      <c r="O107" s="103"/>
      <c r="P107" s="103"/>
      <c r="Q107" s="103"/>
      <c r="R107" s="103"/>
      <c r="S107" s="103"/>
      <c r="T107" s="103"/>
      <c r="U107" s="103"/>
      <c r="V107" s="103"/>
      <c r="W107" s="3"/>
      <c r="X107" s="3"/>
      <c r="Y107" s="3"/>
      <c r="Z107" s="3"/>
      <c r="AA107" s="2"/>
      <c r="AB107" s="3"/>
      <c r="AC107" s="3"/>
    </row>
    <row r="108" spans="1:29" ht="16.5">
      <c r="A108" s="3"/>
      <c r="B108" s="3"/>
      <c r="C108" s="3"/>
      <c r="D108" s="3"/>
      <c r="E108" s="3"/>
      <c r="F108" s="3"/>
      <c r="G108" s="3"/>
      <c r="H108" s="3"/>
      <c r="I108" s="3"/>
      <c r="J108" s="3"/>
      <c r="K108" s="3"/>
      <c r="L108" s="3"/>
      <c r="M108" s="3"/>
      <c r="N108" s="3"/>
      <c r="O108" s="103"/>
      <c r="P108" s="103"/>
      <c r="Q108" s="103"/>
      <c r="R108" s="103"/>
      <c r="S108" s="103"/>
      <c r="T108" s="103"/>
      <c r="U108" s="103"/>
      <c r="V108" s="103"/>
      <c r="W108" s="3"/>
      <c r="X108" s="3"/>
      <c r="Y108" s="3"/>
      <c r="Z108" s="3"/>
      <c r="AA108" s="2"/>
      <c r="AB108" s="3"/>
      <c r="AC108" s="3"/>
    </row>
    <row r="109" spans="1:29" ht="16.5">
      <c r="A109" s="3"/>
      <c r="B109" s="3"/>
      <c r="C109" s="3"/>
      <c r="D109" s="3"/>
      <c r="E109" s="3"/>
      <c r="F109" s="3"/>
      <c r="G109" s="3"/>
      <c r="H109" s="3"/>
      <c r="I109" s="3"/>
      <c r="J109" s="3"/>
      <c r="K109" s="3"/>
      <c r="L109" s="3"/>
      <c r="M109" s="3"/>
      <c r="N109" s="3"/>
      <c r="O109" s="103"/>
      <c r="P109" s="103"/>
      <c r="Q109" s="103"/>
      <c r="R109" s="103"/>
      <c r="S109" s="103"/>
      <c r="T109" s="103"/>
      <c r="U109" s="103"/>
      <c r="V109" s="103"/>
      <c r="W109" s="3"/>
      <c r="X109" s="3"/>
      <c r="Y109" s="3"/>
      <c r="Z109" s="3"/>
      <c r="AA109" s="2"/>
      <c r="AB109" s="3"/>
      <c r="AC109" s="3"/>
    </row>
    <row r="110" spans="1:29" ht="16.5">
      <c r="A110" s="3"/>
      <c r="B110" s="3"/>
      <c r="C110" s="3"/>
      <c r="D110" s="3"/>
      <c r="E110" s="3"/>
      <c r="F110" s="3"/>
      <c r="G110" s="3"/>
      <c r="H110" s="3"/>
      <c r="I110" s="3"/>
      <c r="J110" s="3"/>
      <c r="K110" s="3"/>
      <c r="L110" s="3"/>
      <c r="M110" s="3"/>
      <c r="N110" s="3"/>
      <c r="O110" s="103"/>
      <c r="P110" s="103"/>
      <c r="Q110" s="103"/>
      <c r="R110" s="103"/>
      <c r="S110" s="103"/>
      <c r="T110" s="103"/>
      <c r="U110" s="103"/>
      <c r="V110" s="103"/>
      <c r="W110" s="3"/>
      <c r="X110" s="3"/>
      <c r="Y110" s="3"/>
      <c r="Z110" s="3"/>
      <c r="AA110" s="2"/>
      <c r="AB110" s="3"/>
      <c r="AC110" s="3"/>
    </row>
    <row r="111" spans="1:29" ht="16.5">
      <c r="A111" s="3"/>
      <c r="B111" s="3"/>
      <c r="C111" s="3"/>
      <c r="D111" s="3"/>
      <c r="E111" s="3"/>
      <c r="F111" s="3"/>
      <c r="G111" s="3"/>
      <c r="H111" s="3"/>
      <c r="I111" s="3"/>
      <c r="J111" s="3"/>
      <c r="K111" s="3"/>
      <c r="L111" s="3"/>
      <c r="M111" s="3"/>
      <c r="N111" s="3"/>
      <c r="O111" s="103"/>
      <c r="P111" s="103"/>
      <c r="Q111" s="103"/>
      <c r="R111" s="103"/>
      <c r="S111" s="103"/>
      <c r="T111" s="103"/>
      <c r="U111" s="103"/>
      <c r="V111" s="103"/>
      <c r="W111" s="3"/>
      <c r="X111" s="3"/>
      <c r="Y111" s="3"/>
      <c r="Z111" s="3"/>
      <c r="AA111" s="2"/>
      <c r="AB111" s="3"/>
      <c r="AC111" s="3"/>
    </row>
    <row r="112" spans="1:29" ht="16.5">
      <c r="A112" s="3"/>
      <c r="B112" s="3"/>
      <c r="C112" s="3"/>
      <c r="D112" s="3"/>
      <c r="E112" s="3"/>
      <c r="F112" s="3"/>
      <c r="G112" s="3"/>
      <c r="H112" s="3"/>
      <c r="I112" s="3"/>
      <c r="J112" s="3"/>
      <c r="K112" s="3"/>
      <c r="L112" s="3"/>
      <c r="M112" s="3"/>
      <c r="N112" s="3"/>
      <c r="O112" s="103"/>
      <c r="P112" s="103"/>
      <c r="Q112" s="103"/>
      <c r="R112" s="103"/>
      <c r="S112" s="103"/>
      <c r="T112" s="103"/>
      <c r="U112" s="103"/>
      <c r="V112" s="103"/>
      <c r="W112" s="3"/>
      <c r="X112" s="3"/>
      <c r="Y112" s="3"/>
      <c r="Z112" s="3"/>
      <c r="AA112" s="2"/>
      <c r="AB112" s="3"/>
      <c r="AC112" s="3"/>
    </row>
    <row r="113" spans="1:29" ht="16.5">
      <c r="A113" s="3"/>
      <c r="B113" s="3"/>
      <c r="C113" s="3"/>
      <c r="D113" s="3"/>
      <c r="E113" s="3"/>
      <c r="F113" s="3"/>
      <c r="G113" s="3"/>
      <c r="H113" s="3"/>
      <c r="I113" s="3"/>
      <c r="J113" s="3"/>
      <c r="K113" s="3"/>
      <c r="L113" s="3"/>
      <c r="M113" s="3"/>
      <c r="N113" s="3"/>
      <c r="O113" s="103"/>
      <c r="P113" s="103"/>
      <c r="Q113" s="103"/>
      <c r="R113" s="103"/>
      <c r="S113" s="103"/>
      <c r="T113" s="103"/>
      <c r="U113" s="103"/>
      <c r="V113" s="103"/>
      <c r="W113" s="3"/>
      <c r="X113" s="3"/>
      <c r="Y113" s="3"/>
      <c r="Z113" s="3"/>
      <c r="AA113" s="2"/>
      <c r="AB113" s="3"/>
      <c r="AC113" s="3"/>
    </row>
    <row r="114" spans="1:29" ht="16.5">
      <c r="A114" s="3"/>
      <c r="B114" s="3"/>
      <c r="C114" s="3"/>
      <c r="D114" s="3"/>
      <c r="E114" s="3"/>
      <c r="F114" s="3"/>
      <c r="G114" s="3"/>
      <c r="H114" s="3"/>
      <c r="I114" s="3"/>
      <c r="J114" s="3"/>
      <c r="K114" s="3"/>
      <c r="L114" s="3"/>
      <c r="M114" s="3"/>
      <c r="N114" s="3"/>
      <c r="O114" s="103"/>
      <c r="P114" s="103"/>
      <c r="Q114" s="103"/>
      <c r="R114" s="103"/>
      <c r="S114" s="103"/>
      <c r="T114" s="103"/>
      <c r="U114" s="103"/>
      <c r="V114" s="103"/>
      <c r="W114" s="3"/>
      <c r="X114" s="3"/>
      <c r="Y114" s="3"/>
      <c r="Z114" s="3"/>
      <c r="AA114" s="2"/>
      <c r="AB114" s="3"/>
      <c r="AC114" s="3"/>
    </row>
    <row r="115" spans="1:29" ht="16.5">
      <c r="A115" s="3"/>
      <c r="B115" s="3"/>
      <c r="C115" s="3"/>
      <c r="D115" s="3"/>
      <c r="E115" s="3"/>
      <c r="F115" s="3"/>
      <c r="G115" s="3"/>
      <c r="H115" s="3"/>
      <c r="I115" s="3"/>
      <c r="J115" s="3"/>
      <c r="K115" s="3"/>
      <c r="L115" s="3"/>
      <c r="M115" s="3"/>
      <c r="N115" s="3"/>
      <c r="O115" s="103"/>
      <c r="P115" s="103"/>
      <c r="Q115" s="103"/>
      <c r="R115" s="103"/>
      <c r="S115" s="103"/>
      <c r="T115" s="103"/>
      <c r="U115" s="103"/>
      <c r="V115" s="103"/>
      <c r="W115" s="3"/>
      <c r="X115" s="3"/>
      <c r="Y115" s="3"/>
      <c r="Z115" s="3"/>
      <c r="AA115" s="2"/>
      <c r="AB115" s="3"/>
      <c r="AC115" s="3"/>
    </row>
    <row r="116" spans="1:29" ht="16.5">
      <c r="A116" s="3"/>
      <c r="B116" s="3"/>
      <c r="C116" s="3"/>
      <c r="D116" s="3"/>
      <c r="E116" s="3"/>
      <c r="F116" s="3"/>
      <c r="G116" s="3"/>
      <c r="H116" s="3"/>
      <c r="I116" s="3"/>
      <c r="J116" s="3"/>
      <c r="K116" s="3"/>
      <c r="L116" s="3"/>
      <c r="M116" s="3"/>
      <c r="N116" s="3"/>
      <c r="O116" s="103"/>
      <c r="P116" s="103"/>
      <c r="Q116" s="103"/>
      <c r="R116" s="103"/>
      <c r="S116" s="103"/>
      <c r="T116" s="103"/>
      <c r="U116" s="103"/>
      <c r="V116" s="103"/>
      <c r="W116" s="3"/>
      <c r="X116" s="3"/>
      <c r="Y116" s="3"/>
      <c r="Z116" s="3"/>
      <c r="AA116" s="2"/>
      <c r="AB116" s="3"/>
      <c r="AC116" s="3"/>
    </row>
    <row r="117" spans="1:29" ht="16.5">
      <c r="A117" s="3"/>
      <c r="B117" s="3"/>
      <c r="C117" s="3"/>
      <c r="D117" s="3"/>
      <c r="E117" s="3"/>
      <c r="F117" s="3"/>
      <c r="G117" s="3"/>
      <c r="H117" s="3"/>
      <c r="I117" s="3"/>
      <c r="J117" s="3"/>
      <c r="K117" s="3"/>
      <c r="L117" s="3"/>
      <c r="M117" s="3"/>
      <c r="N117" s="3"/>
      <c r="O117" s="103"/>
      <c r="P117" s="103"/>
      <c r="Q117" s="103"/>
      <c r="R117" s="103"/>
      <c r="S117" s="103"/>
      <c r="T117" s="103"/>
      <c r="U117" s="103"/>
      <c r="V117" s="103"/>
      <c r="W117" s="3"/>
      <c r="X117" s="3"/>
      <c r="Y117" s="3"/>
      <c r="Z117" s="3"/>
      <c r="AA117" s="2"/>
      <c r="AB117" s="3"/>
      <c r="AC117" s="3"/>
    </row>
    <row r="118" spans="1:29" ht="16.5">
      <c r="A118" s="3"/>
      <c r="B118" s="3"/>
      <c r="C118" s="3"/>
      <c r="D118" s="3"/>
      <c r="E118" s="3"/>
      <c r="F118" s="3"/>
      <c r="G118" s="3"/>
      <c r="H118" s="3"/>
      <c r="I118" s="3"/>
      <c r="J118" s="3"/>
      <c r="K118" s="3"/>
      <c r="L118" s="3"/>
      <c r="M118" s="3"/>
      <c r="N118" s="3"/>
      <c r="O118" s="103"/>
      <c r="P118" s="103"/>
      <c r="Q118" s="103"/>
      <c r="R118" s="103"/>
      <c r="S118" s="103"/>
      <c r="T118" s="103"/>
      <c r="U118" s="103"/>
      <c r="V118" s="103"/>
      <c r="W118" s="3"/>
      <c r="X118" s="3"/>
      <c r="Y118" s="3"/>
      <c r="Z118" s="3"/>
      <c r="AA118" s="2"/>
      <c r="AB118" s="3"/>
      <c r="AC118" s="3"/>
    </row>
    <row r="119" spans="1:29" ht="16.5">
      <c r="A119" s="3"/>
      <c r="B119" s="3"/>
      <c r="C119" s="3"/>
      <c r="D119" s="3"/>
      <c r="E119" s="3"/>
      <c r="F119" s="3"/>
      <c r="G119" s="3"/>
      <c r="H119" s="3"/>
      <c r="I119" s="3"/>
      <c r="J119" s="3"/>
      <c r="K119" s="3"/>
      <c r="L119" s="3"/>
      <c r="M119" s="3"/>
      <c r="N119" s="3"/>
      <c r="O119" s="103"/>
      <c r="P119" s="103"/>
      <c r="Q119" s="103"/>
      <c r="R119" s="103"/>
      <c r="S119" s="103"/>
      <c r="T119" s="103"/>
      <c r="U119" s="103"/>
      <c r="V119" s="103"/>
      <c r="W119" s="3"/>
      <c r="X119" s="3"/>
      <c r="Y119" s="3"/>
      <c r="Z119" s="3"/>
      <c r="AA119" s="2"/>
      <c r="AB119" s="3"/>
      <c r="AC119" s="3"/>
    </row>
    <row r="120" spans="1:29" ht="16.5">
      <c r="A120" s="3"/>
      <c r="B120" s="3"/>
      <c r="C120" s="3"/>
      <c r="D120" s="3"/>
      <c r="E120" s="3"/>
      <c r="F120" s="3"/>
      <c r="G120" s="3"/>
      <c r="H120" s="3"/>
      <c r="I120" s="3"/>
      <c r="J120" s="3"/>
      <c r="K120" s="3"/>
      <c r="L120" s="3"/>
      <c r="M120" s="3"/>
      <c r="N120" s="3"/>
      <c r="O120" s="103"/>
      <c r="P120" s="103"/>
      <c r="Q120" s="103"/>
      <c r="R120" s="103"/>
      <c r="S120" s="103"/>
      <c r="T120" s="103"/>
      <c r="U120" s="103"/>
      <c r="V120" s="103"/>
      <c r="W120" s="3"/>
      <c r="X120" s="3"/>
      <c r="Y120" s="3"/>
      <c r="Z120" s="3"/>
      <c r="AA120" s="2"/>
      <c r="AB120" s="3"/>
      <c r="AC120" s="3"/>
    </row>
    <row r="121" spans="1:29" ht="16.5">
      <c r="A121" s="3"/>
      <c r="B121" s="3"/>
      <c r="C121" s="3"/>
      <c r="D121" s="3"/>
      <c r="E121" s="3"/>
      <c r="F121" s="3"/>
      <c r="G121" s="3"/>
      <c r="H121" s="3"/>
      <c r="I121" s="3"/>
      <c r="J121" s="3"/>
      <c r="K121" s="3"/>
      <c r="L121" s="3"/>
      <c r="M121" s="3"/>
      <c r="N121" s="3"/>
      <c r="O121" s="103"/>
      <c r="P121" s="103"/>
      <c r="Q121" s="103"/>
      <c r="R121" s="103"/>
      <c r="S121" s="103"/>
      <c r="T121" s="103"/>
      <c r="U121" s="103"/>
      <c r="V121" s="103"/>
      <c r="W121" s="3"/>
      <c r="X121" s="3"/>
      <c r="Y121" s="3"/>
      <c r="Z121" s="3"/>
      <c r="AA121" s="2"/>
      <c r="AB121" s="3"/>
      <c r="AC121" s="3"/>
    </row>
    <row r="122" spans="1:29" ht="16.5">
      <c r="A122" s="3"/>
      <c r="B122" s="3"/>
      <c r="C122" s="3"/>
      <c r="D122" s="3"/>
      <c r="E122" s="3"/>
      <c r="F122" s="3"/>
      <c r="G122" s="3"/>
      <c r="H122" s="3"/>
      <c r="I122" s="3"/>
      <c r="J122" s="3"/>
      <c r="K122" s="3"/>
      <c r="L122" s="3"/>
      <c r="M122" s="3"/>
      <c r="N122" s="3"/>
      <c r="O122" s="103"/>
      <c r="P122" s="103"/>
      <c r="Q122" s="103"/>
      <c r="R122" s="103"/>
      <c r="S122" s="103"/>
      <c r="T122" s="103"/>
      <c r="U122" s="103"/>
      <c r="V122" s="103"/>
      <c r="W122" s="3"/>
      <c r="X122" s="3"/>
      <c r="Y122" s="3"/>
      <c r="Z122" s="3"/>
      <c r="AA122" s="2"/>
      <c r="AB122" s="3"/>
      <c r="AC122" s="3"/>
    </row>
    <row r="123" spans="1:29" ht="16.5">
      <c r="A123" s="3"/>
      <c r="B123" s="3"/>
      <c r="C123" s="3"/>
      <c r="D123" s="3"/>
      <c r="E123" s="3"/>
      <c r="F123" s="3"/>
      <c r="G123" s="3"/>
      <c r="H123" s="3"/>
      <c r="I123" s="3"/>
      <c r="J123" s="3"/>
      <c r="K123" s="3"/>
      <c r="L123" s="3"/>
      <c r="M123" s="3"/>
      <c r="N123" s="3"/>
      <c r="O123" s="103"/>
      <c r="P123" s="103"/>
      <c r="Q123" s="103"/>
      <c r="R123" s="103"/>
      <c r="S123" s="103"/>
      <c r="T123" s="103"/>
      <c r="U123" s="103"/>
      <c r="V123" s="103"/>
      <c r="W123" s="3"/>
      <c r="X123" s="3"/>
      <c r="Y123" s="3"/>
      <c r="Z123" s="3"/>
      <c r="AA123" s="2"/>
      <c r="AB123" s="3"/>
      <c r="AC123" s="3"/>
    </row>
    <row r="124" spans="1:29" ht="16.5">
      <c r="A124" s="3"/>
      <c r="B124" s="3"/>
      <c r="C124" s="3"/>
      <c r="D124" s="3"/>
      <c r="E124" s="3"/>
      <c r="F124" s="3"/>
      <c r="G124" s="3"/>
      <c r="H124" s="3"/>
      <c r="I124" s="3"/>
      <c r="J124" s="3"/>
      <c r="K124" s="3"/>
      <c r="L124" s="3"/>
      <c r="M124" s="3"/>
      <c r="N124" s="3"/>
      <c r="O124" s="103"/>
      <c r="P124" s="103"/>
      <c r="Q124" s="103"/>
      <c r="R124" s="103"/>
      <c r="S124" s="103"/>
      <c r="T124" s="103"/>
      <c r="U124" s="103"/>
      <c r="V124" s="103"/>
      <c r="W124" s="3"/>
      <c r="X124" s="3"/>
      <c r="Y124" s="3"/>
      <c r="Z124" s="3"/>
      <c r="AA124" s="2"/>
      <c r="AB124" s="3"/>
      <c r="AC124" s="3"/>
    </row>
    <row r="125" spans="1:29" ht="16.5">
      <c r="A125" s="3"/>
      <c r="B125" s="3"/>
      <c r="C125" s="3"/>
      <c r="D125" s="3"/>
      <c r="E125" s="3"/>
      <c r="F125" s="3"/>
      <c r="G125" s="3"/>
      <c r="H125" s="3"/>
      <c r="I125" s="3"/>
      <c r="J125" s="3"/>
      <c r="K125" s="3"/>
      <c r="L125" s="3"/>
      <c r="M125" s="3"/>
      <c r="N125" s="3"/>
      <c r="O125" s="103"/>
      <c r="P125" s="103"/>
      <c r="Q125" s="103"/>
      <c r="R125" s="103"/>
      <c r="S125" s="103"/>
      <c r="T125" s="103"/>
      <c r="U125" s="103"/>
      <c r="V125" s="103"/>
      <c r="W125" s="3"/>
      <c r="X125" s="3"/>
      <c r="Y125" s="3"/>
      <c r="Z125" s="3"/>
      <c r="AA125" s="2"/>
      <c r="AB125" s="3"/>
      <c r="AC125" s="3"/>
    </row>
    <row r="126" spans="1:29" ht="16.5">
      <c r="A126" s="3"/>
      <c r="B126" s="3"/>
      <c r="C126" s="3"/>
      <c r="D126" s="3"/>
      <c r="E126" s="3"/>
      <c r="F126" s="3"/>
      <c r="G126" s="3"/>
      <c r="H126" s="3"/>
      <c r="I126" s="3"/>
      <c r="J126" s="3"/>
      <c r="K126" s="3"/>
      <c r="L126" s="3"/>
      <c r="M126" s="3"/>
      <c r="N126" s="3"/>
      <c r="O126" s="103"/>
      <c r="P126" s="103"/>
      <c r="Q126" s="103"/>
      <c r="R126" s="103"/>
      <c r="S126" s="103"/>
      <c r="T126" s="103"/>
      <c r="U126" s="103"/>
      <c r="V126" s="103"/>
      <c r="W126" s="3"/>
      <c r="X126" s="3"/>
      <c r="Y126" s="3"/>
      <c r="Z126" s="3"/>
      <c r="AA126" s="2"/>
      <c r="AB126" s="3"/>
      <c r="AC126" s="3"/>
    </row>
    <row r="127" spans="1:29" ht="16.5">
      <c r="A127" s="3"/>
      <c r="B127" s="3"/>
      <c r="C127" s="3"/>
      <c r="D127" s="3"/>
      <c r="E127" s="3"/>
      <c r="F127" s="3"/>
      <c r="G127" s="3"/>
      <c r="H127" s="3"/>
      <c r="I127" s="3"/>
      <c r="J127" s="3"/>
      <c r="K127" s="3"/>
      <c r="L127" s="3"/>
      <c r="M127" s="3"/>
      <c r="N127" s="3"/>
      <c r="O127" s="103"/>
      <c r="P127" s="103"/>
      <c r="Q127" s="103"/>
      <c r="R127" s="103"/>
      <c r="S127" s="103"/>
      <c r="T127" s="103"/>
      <c r="U127" s="103"/>
      <c r="V127" s="103"/>
      <c r="W127" s="3"/>
      <c r="X127" s="3"/>
      <c r="Y127" s="3"/>
      <c r="Z127" s="3"/>
      <c r="AA127" s="2"/>
      <c r="AB127" s="3"/>
      <c r="AC127" s="3"/>
    </row>
    <row r="128" spans="1:29" ht="16.5">
      <c r="A128" s="3"/>
      <c r="B128" s="3"/>
      <c r="C128" s="3"/>
      <c r="D128" s="3"/>
      <c r="E128" s="3"/>
      <c r="F128" s="3"/>
      <c r="G128" s="3"/>
      <c r="H128" s="3"/>
      <c r="I128" s="3"/>
      <c r="J128" s="3"/>
      <c r="K128" s="3"/>
      <c r="L128" s="3"/>
      <c r="M128" s="3"/>
      <c r="N128" s="3"/>
      <c r="O128" s="103"/>
      <c r="P128" s="103"/>
      <c r="Q128" s="103"/>
      <c r="R128" s="103"/>
      <c r="S128" s="103"/>
      <c r="T128" s="103"/>
      <c r="U128" s="103"/>
      <c r="V128" s="103"/>
      <c r="W128" s="3"/>
      <c r="X128" s="3"/>
      <c r="Y128" s="3"/>
      <c r="Z128" s="3"/>
      <c r="AA128" s="2"/>
      <c r="AB128" s="3"/>
      <c r="AC128" s="3"/>
    </row>
    <row r="129" spans="1:29" ht="16.5">
      <c r="A129" s="3"/>
      <c r="B129" s="3"/>
      <c r="C129" s="3"/>
      <c r="D129" s="3"/>
      <c r="E129" s="3"/>
      <c r="F129" s="3"/>
      <c r="G129" s="3"/>
      <c r="H129" s="3"/>
      <c r="I129" s="3"/>
      <c r="J129" s="3"/>
      <c r="K129" s="3"/>
      <c r="L129" s="3"/>
      <c r="M129" s="3"/>
      <c r="N129" s="3"/>
      <c r="O129" s="103"/>
      <c r="P129" s="103"/>
      <c r="Q129" s="103"/>
      <c r="R129" s="103"/>
      <c r="S129" s="103"/>
      <c r="T129" s="103"/>
      <c r="U129" s="103"/>
      <c r="V129" s="103"/>
      <c r="W129" s="3"/>
      <c r="X129" s="3"/>
      <c r="Y129" s="3"/>
      <c r="Z129" s="3"/>
      <c r="AA129" s="2"/>
      <c r="AB129" s="3"/>
      <c r="AC129" s="3"/>
    </row>
    <row r="130" spans="1:29" ht="16.5">
      <c r="A130" s="3"/>
      <c r="B130" s="3"/>
      <c r="C130" s="3"/>
      <c r="D130" s="3"/>
      <c r="E130" s="3"/>
      <c r="F130" s="3"/>
      <c r="G130" s="3"/>
      <c r="H130" s="3"/>
      <c r="I130" s="3"/>
      <c r="J130" s="3"/>
      <c r="K130" s="3"/>
      <c r="L130" s="3"/>
      <c r="M130" s="3"/>
      <c r="N130" s="3"/>
      <c r="O130" s="103"/>
      <c r="P130" s="103"/>
      <c r="Q130" s="103"/>
      <c r="R130" s="103"/>
      <c r="S130" s="103"/>
      <c r="T130" s="103"/>
      <c r="U130" s="103"/>
      <c r="V130" s="103"/>
      <c r="W130" s="3"/>
      <c r="X130" s="3"/>
      <c r="Y130" s="3"/>
      <c r="Z130" s="3"/>
      <c r="AA130" s="2"/>
      <c r="AB130" s="3"/>
      <c r="AC130" s="3"/>
    </row>
    <row r="131" spans="1:29" ht="16.5">
      <c r="A131" s="3"/>
      <c r="B131" s="3"/>
      <c r="C131" s="3"/>
      <c r="D131" s="3"/>
      <c r="E131" s="3"/>
      <c r="F131" s="3"/>
      <c r="G131" s="3"/>
      <c r="H131" s="3"/>
      <c r="I131" s="3"/>
      <c r="J131" s="3"/>
      <c r="K131" s="3"/>
      <c r="L131" s="3"/>
      <c r="M131" s="3"/>
      <c r="N131" s="3"/>
      <c r="O131" s="103"/>
      <c r="P131" s="103"/>
      <c r="Q131" s="103"/>
      <c r="R131" s="103"/>
      <c r="S131" s="103"/>
      <c r="T131" s="103"/>
      <c r="U131" s="103"/>
      <c r="V131" s="103"/>
      <c r="W131" s="3"/>
      <c r="X131" s="3"/>
      <c r="Y131" s="3"/>
      <c r="Z131" s="3"/>
      <c r="AA131" s="2"/>
      <c r="AB131" s="3"/>
      <c r="AC131" s="3"/>
    </row>
    <row r="132" spans="1:29" ht="16.5">
      <c r="A132" s="3"/>
      <c r="B132" s="3"/>
      <c r="C132" s="3"/>
      <c r="D132" s="3"/>
      <c r="E132" s="3"/>
      <c r="F132" s="3"/>
      <c r="G132" s="3"/>
      <c r="H132" s="3"/>
      <c r="I132" s="3"/>
      <c r="J132" s="3"/>
      <c r="K132" s="3"/>
      <c r="L132" s="3"/>
      <c r="M132" s="3"/>
      <c r="N132" s="3"/>
      <c r="O132" s="103"/>
      <c r="P132" s="103"/>
      <c r="Q132" s="103"/>
      <c r="R132" s="103"/>
      <c r="S132" s="103"/>
      <c r="T132" s="103"/>
      <c r="U132" s="103"/>
      <c r="V132" s="103"/>
      <c r="W132" s="3"/>
      <c r="X132" s="3"/>
      <c r="Y132" s="3"/>
      <c r="Z132" s="3"/>
      <c r="AA132" s="2"/>
      <c r="AB132" s="3"/>
      <c r="AC132" s="3"/>
    </row>
    <row r="133" spans="1:29" ht="16.5">
      <c r="A133" s="3"/>
      <c r="B133" s="3"/>
      <c r="C133" s="3"/>
      <c r="D133" s="3"/>
      <c r="E133" s="3"/>
      <c r="F133" s="3"/>
      <c r="G133" s="3"/>
      <c r="H133" s="3"/>
      <c r="I133" s="3"/>
      <c r="J133" s="3"/>
      <c r="K133" s="3"/>
      <c r="L133" s="3"/>
      <c r="M133" s="3"/>
      <c r="N133" s="3"/>
      <c r="O133" s="103"/>
      <c r="P133" s="103"/>
      <c r="Q133" s="103"/>
      <c r="R133" s="103"/>
      <c r="S133" s="103"/>
      <c r="T133" s="103"/>
      <c r="U133" s="103"/>
      <c r="V133" s="103"/>
      <c r="W133" s="3"/>
      <c r="X133" s="3"/>
      <c r="Y133" s="3"/>
      <c r="Z133" s="3"/>
      <c r="AA133" s="2"/>
      <c r="AB133" s="3"/>
      <c r="AC133" s="3"/>
    </row>
    <row r="134" spans="1:29" ht="16.5">
      <c r="A134" s="3"/>
      <c r="B134" s="3"/>
      <c r="C134" s="3"/>
      <c r="D134" s="3"/>
      <c r="E134" s="3"/>
      <c r="F134" s="3"/>
      <c r="G134" s="3"/>
      <c r="H134" s="3"/>
      <c r="I134" s="3"/>
      <c r="J134" s="3"/>
      <c r="K134" s="3"/>
      <c r="L134" s="3"/>
      <c r="M134" s="3"/>
      <c r="N134" s="3"/>
      <c r="O134" s="103"/>
      <c r="P134" s="103"/>
      <c r="Q134" s="103"/>
      <c r="R134" s="103"/>
      <c r="S134" s="103"/>
      <c r="T134" s="103"/>
      <c r="U134" s="103"/>
      <c r="V134" s="103"/>
      <c r="W134" s="3"/>
      <c r="X134" s="3"/>
      <c r="Y134" s="3"/>
      <c r="Z134" s="3"/>
      <c r="AA134" s="2"/>
      <c r="AB134" s="3"/>
      <c r="AC134" s="3"/>
    </row>
    <row r="135" spans="1:29" ht="16.5">
      <c r="A135" s="3"/>
      <c r="B135" s="3"/>
      <c r="C135" s="3"/>
      <c r="D135" s="3"/>
      <c r="E135" s="3"/>
      <c r="F135" s="3"/>
      <c r="G135" s="3"/>
      <c r="H135" s="3"/>
      <c r="I135" s="3"/>
      <c r="J135" s="3"/>
      <c r="K135" s="3"/>
      <c r="L135" s="3"/>
      <c r="M135" s="3"/>
      <c r="N135" s="3"/>
      <c r="O135" s="103"/>
      <c r="P135" s="103"/>
      <c r="Q135" s="103"/>
      <c r="R135" s="103"/>
      <c r="S135" s="103"/>
      <c r="T135" s="103"/>
      <c r="U135" s="103"/>
      <c r="V135" s="103"/>
      <c r="W135" s="3"/>
      <c r="X135" s="3"/>
      <c r="Y135" s="3"/>
      <c r="Z135" s="3"/>
      <c r="AA135" s="2"/>
      <c r="AB135" s="3"/>
      <c r="AC135" s="3"/>
    </row>
    <row r="136" spans="1:29" ht="16.5">
      <c r="A136" s="3"/>
      <c r="B136" s="3"/>
      <c r="C136" s="3"/>
      <c r="D136" s="3"/>
      <c r="E136" s="3"/>
      <c r="F136" s="3"/>
      <c r="G136" s="3"/>
      <c r="H136" s="3"/>
      <c r="I136" s="3"/>
      <c r="J136" s="3"/>
      <c r="K136" s="3"/>
      <c r="L136" s="3"/>
      <c r="M136" s="3"/>
      <c r="N136" s="3"/>
      <c r="O136" s="103"/>
      <c r="P136" s="103"/>
      <c r="Q136" s="103"/>
      <c r="R136" s="103"/>
      <c r="S136" s="103"/>
      <c r="T136" s="103"/>
      <c r="U136" s="103"/>
      <c r="V136" s="103"/>
      <c r="W136" s="3"/>
      <c r="X136" s="3"/>
      <c r="Y136" s="3"/>
      <c r="Z136" s="3"/>
      <c r="AA136" s="2"/>
      <c r="AB136" s="3"/>
      <c r="AC136" s="3"/>
    </row>
    <row r="137" spans="1:29" ht="16.5">
      <c r="A137" s="3"/>
      <c r="B137" s="3"/>
      <c r="C137" s="3"/>
      <c r="D137" s="3"/>
      <c r="E137" s="3"/>
      <c r="F137" s="3"/>
      <c r="G137" s="3"/>
      <c r="H137" s="3"/>
      <c r="I137" s="3"/>
      <c r="J137" s="3"/>
      <c r="K137" s="3"/>
      <c r="L137" s="3"/>
      <c r="M137" s="3"/>
      <c r="N137" s="3"/>
      <c r="O137" s="103"/>
      <c r="P137" s="103"/>
      <c r="Q137" s="103"/>
      <c r="R137" s="103"/>
      <c r="S137" s="103"/>
      <c r="T137" s="103"/>
      <c r="U137" s="103"/>
      <c r="V137" s="103"/>
      <c r="W137" s="3"/>
      <c r="X137" s="3"/>
      <c r="Y137" s="3"/>
      <c r="Z137" s="3"/>
      <c r="AA137" s="2"/>
      <c r="AB137" s="3"/>
      <c r="AC137" s="3"/>
    </row>
    <row r="138" spans="1:29" ht="16.5">
      <c r="A138" s="3"/>
      <c r="B138" s="3"/>
      <c r="C138" s="3"/>
      <c r="D138" s="3"/>
      <c r="E138" s="3"/>
      <c r="F138" s="3"/>
      <c r="G138" s="3"/>
      <c r="H138" s="3"/>
      <c r="I138" s="3"/>
      <c r="J138" s="3"/>
      <c r="K138" s="3"/>
      <c r="L138" s="3"/>
      <c r="M138" s="3"/>
      <c r="N138" s="3"/>
      <c r="O138" s="103"/>
      <c r="P138" s="103"/>
      <c r="Q138" s="103"/>
      <c r="R138" s="103"/>
      <c r="S138" s="103"/>
      <c r="T138" s="103"/>
      <c r="U138" s="103"/>
      <c r="V138" s="103"/>
      <c r="W138" s="3"/>
      <c r="X138" s="3"/>
      <c r="Y138" s="3"/>
      <c r="Z138" s="3"/>
      <c r="AA138" s="2"/>
      <c r="AB138" s="3"/>
      <c r="AC138" s="3"/>
    </row>
    <row r="139" spans="1:29" ht="16.5">
      <c r="A139" s="3"/>
      <c r="B139" s="3"/>
      <c r="C139" s="3"/>
      <c r="D139" s="3"/>
      <c r="E139" s="3"/>
      <c r="F139" s="3"/>
      <c r="G139" s="3"/>
      <c r="H139" s="3"/>
      <c r="I139" s="3"/>
      <c r="J139" s="3"/>
      <c r="K139" s="3"/>
      <c r="L139" s="3"/>
      <c r="M139" s="3"/>
      <c r="N139" s="3"/>
      <c r="O139" s="103"/>
      <c r="P139" s="103"/>
      <c r="Q139" s="103"/>
      <c r="R139" s="103"/>
      <c r="S139" s="103"/>
      <c r="T139" s="103"/>
      <c r="U139" s="103"/>
      <c r="V139" s="103"/>
      <c r="W139" s="3"/>
      <c r="X139" s="3"/>
      <c r="Y139" s="3"/>
      <c r="Z139" s="3"/>
      <c r="AA139" s="2"/>
      <c r="AB139" s="3"/>
      <c r="AC139" s="3"/>
    </row>
    <row r="140" spans="1:29" ht="16.5">
      <c r="A140" s="3"/>
      <c r="B140" s="3"/>
      <c r="C140" s="3"/>
      <c r="D140" s="3"/>
      <c r="E140" s="3"/>
      <c r="F140" s="3"/>
      <c r="G140" s="3"/>
      <c r="H140" s="3"/>
      <c r="I140" s="3"/>
      <c r="J140" s="3"/>
      <c r="K140" s="3"/>
      <c r="L140" s="3"/>
      <c r="M140" s="3"/>
      <c r="N140" s="3"/>
      <c r="O140" s="103"/>
      <c r="P140" s="103"/>
      <c r="Q140" s="103"/>
      <c r="R140" s="103"/>
      <c r="S140" s="103"/>
      <c r="T140" s="103"/>
      <c r="U140" s="103"/>
      <c r="V140" s="103"/>
      <c r="W140" s="3"/>
      <c r="X140" s="3"/>
      <c r="Y140" s="3"/>
      <c r="Z140" s="3"/>
      <c r="AA140" s="2"/>
      <c r="AB140" s="3"/>
      <c r="AC140" s="3"/>
    </row>
    <row r="141" spans="1:29" ht="16.5">
      <c r="A141" s="3"/>
      <c r="B141" s="3"/>
      <c r="C141" s="3"/>
      <c r="D141" s="3"/>
      <c r="E141" s="3"/>
      <c r="F141" s="3"/>
      <c r="G141" s="3"/>
      <c r="H141" s="3"/>
      <c r="I141" s="3"/>
      <c r="J141" s="3"/>
      <c r="K141" s="3"/>
      <c r="L141" s="3"/>
      <c r="M141" s="3"/>
      <c r="N141" s="3"/>
      <c r="O141" s="103"/>
      <c r="P141" s="103"/>
      <c r="Q141" s="103"/>
      <c r="R141" s="103"/>
      <c r="S141" s="103"/>
      <c r="T141" s="103"/>
      <c r="U141" s="103"/>
      <c r="V141" s="103"/>
      <c r="W141" s="3"/>
      <c r="X141" s="3"/>
      <c r="Y141" s="3"/>
      <c r="Z141" s="3"/>
      <c r="AA141" s="2"/>
      <c r="AB141" s="3"/>
      <c r="AC141" s="3"/>
    </row>
    <row r="142" spans="1:29" ht="16.5">
      <c r="A142" s="3"/>
      <c r="B142" s="3"/>
      <c r="C142" s="3"/>
      <c r="D142" s="3"/>
      <c r="E142" s="3"/>
      <c r="F142" s="3"/>
      <c r="G142" s="3"/>
      <c r="H142" s="3"/>
      <c r="I142" s="3"/>
      <c r="J142" s="3"/>
      <c r="K142" s="3"/>
      <c r="L142" s="3"/>
      <c r="M142" s="3"/>
      <c r="N142" s="3"/>
      <c r="O142" s="103"/>
      <c r="P142" s="103"/>
      <c r="Q142" s="103"/>
      <c r="R142" s="103"/>
      <c r="S142" s="103"/>
      <c r="T142" s="103"/>
      <c r="U142" s="103"/>
      <c r="V142" s="103"/>
      <c r="W142" s="3"/>
      <c r="X142" s="3"/>
      <c r="Y142" s="3"/>
      <c r="Z142" s="3"/>
      <c r="AA142" s="2"/>
      <c r="AB142" s="3"/>
      <c r="AC142" s="3"/>
    </row>
    <row r="143" spans="1:29" ht="16.5">
      <c r="A143" s="3"/>
      <c r="B143" s="3"/>
      <c r="C143" s="3"/>
      <c r="D143" s="3"/>
      <c r="E143" s="3"/>
      <c r="F143" s="3"/>
      <c r="G143" s="3"/>
      <c r="H143" s="3"/>
      <c r="I143" s="3"/>
      <c r="J143" s="3"/>
      <c r="K143" s="3"/>
      <c r="L143" s="3"/>
      <c r="M143" s="3"/>
      <c r="N143" s="3"/>
      <c r="O143" s="103"/>
      <c r="P143" s="103"/>
      <c r="Q143" s="103"/>
      <c r="R143" s="103"/>
      <c r="S143" s="103"/>
      <c r="T143" s="103"/>
      <c r="U143" s="103"/>
      <c r="V143" s="103"/>
      <c r="W143" s="3"/>
      <c r="X143" s="3"/>
      <c r="Y143" s="3"/>
      <c r="Z143" s="3"/>
      <c r="AA143" s="2"/>
      <c r="AB143" s="3"/>
      <c r="AC143" s="3"/>
    </row>
    <row r="144" spans="1:29" ht="16.5">
      <c r="A144" s="3"/>
      <c r="B144" s="3"/>
      <c r="C144" s="3"/>
      <c r="D144" s="3"/>
      <c r="E144" s="3"/>
      <c r="F144" s="3"/>
      <c r="G144" s="3"/>
      <c r="H144" s="3"/>
      <c r="I144" s="3"/>
      <c r="J144" s="3"/>
      <c r="K144" s="3"/>
      <c r="L144" s="3"/>
      <c r="M144" s="3"/>
      <c r="N144" s="3"/>
      <c r="O144" s="103"/>
      <c r="P144" s="103"/>
      <c r="Q144" s="103"/>
      <c r="R144" s="103"/>
      <c r="S144" s="103"/>
      <c r="T144" s="103"/>
      <c r="U144" s="103"/>
      <c r="V144" s="103"/>
      <c r="W144" s="3"/>
      <c r="X144" s="3"/>
      <c r="Y144" s="3"/>
      <c r="Z144" s="3"/>
      <c r="AA144" s="2"/>
      <c r="AB144" s="3"/>
      <c r="AC144" s="3"/>
    </row>
    <row r="145" spans="1:29" ht="16.5">
      <c r="A145" s="3"/>
      <c r="B145" s="3"/>
      <c r="C145" s="3"/>
      <c r="D145" s="3"/>
      <c r="E145" s="3"/>
      <c r="F145" s="3"/>
      <c r="G145" s="3"/>
      <c r="H145" s="3"/>
      <c r="I145" s="3"/>
      <c r="J145" s="3"/>
      <c r="K145" s="3"/>
      <c r="L145" s="3"/>
      <c r="M145" s="3"/>
      <c r="N145" s="3"/>
      <c r="O145" s="103"/>
      <c r="P145" s="103"/>
      <c r="Q145" s="103"/>
      <c r="R145" s="103"/>
      <c r="S145" s="103"/>
      <c r="T145" s="103"/>
      <c r="U145" s="103"/>
      <c r="V145" s="103"/>
      <c r="W145" s="3"/>
      <c r="X145" s="3"/>
      <c r="Y145" s="3"/>
      <c r="Z145" s="3"/>
      <c r="AA145" s="2"/>
      <c r="AB145" s="3"/>
      <c r="AC145" s="3"/>
    </row>
    <row r="146" spans="1:29" ht="16.5">
      <c r="A146" s="3"/>
      <c r="B146" s="3"/>
      <c r="C146" s="3"/>
      <c r="D146" s="3"/>
      <c r="E146" s="3"/>
      <c r="F146" s="3"/>
      <c r="G146" s="3"/>
      <c r="H146" s="3"/>
      <c r="I146" s="3"/>
      <c r="J146" s="3"/>
      <c r="K146" s="3"/>
      <c r="L146" s="3"/>
      <c r="M146" s="3"/>
      <c r="N146" s="3"/>
      <c r="O146" s="103"/>
      <c r="P146" s="103"/>
      <c r="Q146" s="103"/>
      <c r="R146" s="103"/>
      <c r="S146" s="103"/>
      <c r="T146" s="103"/>
      <c r="U146" s="103"/>
      <c r="V146" s="103"/>
      <c r="W146" s="3"/>
      <c r="X146" s="3"/>
      <c r="Y146" s="3"/>
      <c r="Z146" s="3"/>
      <c r="AA146" s="2"/>
      <c r="AB146" s="3"/>
      <c r="AC146" s="3"/>
    </row>
    <row r="147" spans="1:29" ht="16.5">
      <c r="A147" s="3"/>
      <c r="B147" s="3"/>
      <c r="C147" s="3"/>
      <c r="D147" s="3"/>
      <c r="E147" s="3"/>
      <c r="F147" s="3"/>
      <c r="G147" s="3"/>
      <c r="H147" s="3"/>
      <c r="I147" s="3"/>
      <c r="J147" s="3"/>
      <c r="K147" s="3"/>
      <c r="L147" s="3"/>
      <c r="M147" s="3"/>
      <c r="N147" s="3"/>
      <c r="O147" s="103"/>
      <c r="P147" s="103"/>
      <c r="Q147" s="103"/>
      <c r="R147" s="103"/>
      <c r="S147" s="103"/>
      <c r="T147" s="103"/>
      <c r="U147" s="103"/>
      <c r="V147" s="103"/>
      <c r="W147" s="3"/>
      <c r="X147" s="3"/>
      <c r="Y147" s="3"/>
      <c r="Z147" s="3"/>
      <c r="AA147" s="2"/>
      <c r="AB147" s="3"/>
      <c r="AC147" s="3"/>
    </row>
    <row r="148" spans="1:29" ht="16.5">
      <c r="A148" s="3"/>
      <c r="B148" s="3"/>
      <c r="C148" s="3"/>
      <c r="D148" s="3"/>
      <c r="E148" s="3"/>
      <c r="F148" s="3"/>
      <c r="G148" s="3"/>
      <c r="H148" s="3"/>
      <c r="I148" s="3"/>
      <c r="J148" s="3"/>
      <c r="K148" s="3"/>
      <c r="L148" s="3"/>
      <c r="M148" s="3"/>
      <c r="N148" s="3"/>
      <c r="O148" s="103"/>
      <c r="P148" s="103"/>
      <c r="Q148" s="103"/>
      <c r="R148" s="103"/>
      <c r="S148" s="103"/>
      <c r="T148" s="103"/>
      <c r="U148" s="103"/>
      <c r="V148" s="103"/>
      <c r="W148" s="3"/>
      <c r="X148" s="3"/>
      <c r="Y148" s="3"/>
      <c r="Z148" s="3"/>
      <c r="AA148" s="2"/>
      <c r="AB148" s="3"/>
      <c r="AC148" s="3"/>
    </row>
    <row r="149" spans="1:29" ht="16.5">
      <c r="A149" s="3"/>
      <c r="B149" s="3"/>
      <c r="C149" s="3"/>
      <c r="D149" s="3"/>
      <c r="E149" s="3"/>
      <c r="F149" s="3"/>
      <c r="G149" s="3"/>
      <c r="H149" s="3"/>
      <c r="I149" s="3"/>
      <c r="J149" s="3"/>
      <c r="K149" s="3"/>
      <c r="L149" s="3"/>
      <c r="M149" s="3"/>
      <c r="N149" s="3"/>
      <c r="O149" s="103"/>
      <c r="P149" s="103"/>
      <c r="Q149" s="103"/>
      <c r="R149" s="103"/>
      <c r="S149" s="103"/>
      <c r="T149" s="103"/>
      <c r="U149" s="103"/>
      <c r="V149" s="103"/>
      <c r="W149" s="3"/>
      <c r="X149" s="3"/>
      <c r="Y149" s="3"/>
      <c r="Z149" s="3"/>
      <c r="AA149" s="2"/>
      <c r="AB149" s="3"/>
      <c r="AC149" s="3"/>
    </row>
    <row r="150" spans="1:29" ht="16.5">
      <c r="A150" s="3"/>
      <c r="B150" s="3"/>
      <c r="C150" s="3"/>
      <c r="D150" s="3"/>
      <c r="E150" s="3"/>
      <c r="F150" s="3"/>
      <c r="G150" s="3"/>
      <c r="H150" s="3"/>
      <c r="I150" s="3"/>
      <c r="J150" s="3"/>
      <c r="K150" s="3"/>
      <c r="L150" s="3"/>
      <c r="M150" s="3"/>
      <c r="N150" s="3"/>
      <c r="O150" s="103"/>
      <c r="P150" s="103"/>
      <c r="Q150" s="103"/>
      <c r="R150" s="103"/>
      <c r="S150" s="103"/>
      <c r="T150" s="103"/>
      <c r="U150" s="103"/>
      <c r="V150" s="103"/>
      <c r="W150" s="3"/>
      <c r="X150" s="3"/>
      <c r="Y150" s="3"/>
      <c r="Z150" s="3"/>
      <c r="AA150" s="2"/>
      <c r="AB150" s="3"/>
      <c r="AC150" s="3"/>
    </row>
    <row r="151" spans="1:29" ht="16.5">
      <c r="A151" s="3"/>
      <c r="B151" s="3"/>
      <c r="C151" s="3"/>
      <c r="D151" s="3"/>
      <c r="E151" s="3"/>
      <c r="F151" s="3"/>
      <c r="G151" s="3"/>
      <c r="H151" s="3"/>
      <c r="I151" s="3"/>
      <c r="J151" s="3"/>
      <c r="K151" s="3"/>
      <c r="L151" s="3"/>
      <c r="M151" s="3"/>
      <c r="N151" s="3"/>
      <c r="O151" s="103"/>
      <c r="P151" s="103"/>
      <c r="Q151" s="103"/>
      <c r="R151" s="103"/>
      <c r="S151" s="103"/>
      <c r="T151" s="103"/>
      <c r="U151" s="103"/>
      <c r="V151" s="103"/>
      <c r="W151" s="3"/>
      <c r="X151" s="3"/>
      <c r="Y151" s="3"/>
      <c r="Z151" s="3"/>
      <c r="AA151" s="2"/>
      <c r="AB151" s="3"/>
      <c r="AC151" s="3"/>
    </row>
    <row r="152" spans="1:29" ht="16.5">
      <c r="A152" s="3"/>
      <c r="B152" s="3"/>
      <c r="C152" s="3"/>
      <c r="D152" s="3"/>
      <c r="E152" s="3"/>
      <c r="F152" s="3"/>
      <c r="G152" s="3"/>
      <c r="H152" s="3"/>
      <c r="I152" s="3"/>
      <c r="J152" s="3"/>
      <c r="K152" s="3"/>
      <c r="L152" s="3"/>
      <c r="M152" s="3"/>
      <c r="N152" s="3"/>
      <c r="O152" s="103"/>
      <c r="P152" s="103"/>
      <c r="Q152" s="103"/>
      <c r="R152" s="103"/>
      <c r="S152" s="103"/>
      <c r="T152" s="103"/>
      <c r="U152" s="103"/>
      <c r="V152" s="103"/>
      <c r="W152" s="3"/>
      <c r="X152" s="3"/>
      <c r="Y152" s="3"/>
      <c r="Z152" s="3"/>
      <c r="AA152" s="2"/>
      <c r="AB152" s="3"/>
      <c r="AC152" s="3"/>
    </row>
    <row r="153" spans="1:29" ht="16.5">
      <c r="A153" s="3"/>
      <c r="B153" s="3"/>
      <c r="C153" s="3"/>
      <c r="D153" s="3"/>
      <c r="E153" s="3"/>
      <c r="F153" s="3"/>
      <c r="G153" s="3"/>
      <c r="H153" s="3"/>
      <c r="I153" s="3"/>
      <c r="J153" s="3"/>
      <c r="K153" s="3"/>
      <c r="L153" s="3"/>
      <c r="M153" s="3"/>
      <c r="N153" s="3"/>
      <c r="O153" s="103"/>
      <c r="P153" s="103"/>
      <c r="Q153" s="103"/>
      <c r="R153" s="103"/>
      <c r="S153" s="103"/>
      <c r="T153" s="103"/>
      <c r="U153" s="103"/>
      <c r="V153" s="103"/>
      <c r="W153" s="3"/>
      <c r="X153" s="3"/>
      <c r="Y153" s="3"/>
      <c r="Z153" s="3"/>
      <c r="AA153" s="2"/>
      <c r="AB153" s="3"/>
      <c r="AC153" s="3"/>
    </row>
    <row r="154" spans="1:29" ht="16.5">
      <c r="A154" s="3"/>
      <c r="B154" s="3"/>
      <c r="C154" s="3"/>
      <c r="D154" s="3"/>
      <c r="E154" s="3"/>
      <c r="F154" s="3"/>
      <c r="G154" s="3"/>
      <c r="H154" s="3"/>
      <c r="I154" s="3"/>
      <c r="J154" s="3"/>
      <c r="K154" s="3"/>
      <c r="L154" s="3"/>
      <c r="M154" s="3"/>
      <c r="N154" s="3"/>
      <c r="O154" s="103"/>
      <c r="P154" s="103"/>
      <c r="Q154" s="103"/>
      <c r="R154" s="103"/>
      <c r="S154" s="103"/>
      <c r="T154" s="103"/>
      <c r="U154" s="103"/>
      <c r="V154" s="103"/>
      <c r="W154" s="3"/>
      <c r="X154" s="3"/>
      <c r="Y154" s="3"/>
      <c r="Z154" s="3"/>
      <c r="AA154" s="2"/>
      <c r="AB154" s="3"/>
      <c r="AC154" s="3"/>
    </row>
    <row r="155" spans="1:29" ht="16.5">
      <c r="A155" s="3"/>
      <c r="B155" s="3"/>
      <c r="C155" s="3"/>
      <c r="D155" s="3"/>
      <c r="E155" s="3"/>
      <c r="F155" s="3"/>
      <c r="G155" s="3"/>
      <c r="H155" s="3"/>
      <c r="I155" s="3"/>
      <c r="J155" s="3"/>
      <c r="K155" s="3"/>
      <c r="L155" s="3"/>
      <c r="M155" s="3"/>
      <c r="N155" s="3"/>
      <c r="O155" s="103"/>
      <c r="P155" s="103"/>
      <c r="Q155" s="103"/>
      <c r="R155" s="103"/>
      <c r="S155" s="103"/>
      <c r="T155" s="103"/>
      <c r="U155" s="103"/>
      <c r="V155" s="103"/>
      <c r="W155" s="3"/>
      <c r="X155" s="3"/>
      <c r="Y155" s="3"/>
      <c r="Z155" s="3"/>
      <c r="AA155" s="2"/>
      <c r="AB155" s="3"/>
      <c r="AC155" s="3"/>
    </row>
    <row r="156" spans="1:29" ht="16.5">
      <c r="A156" s="3"/>
      <c r="B156" s="3"/>
      <c r="C156" s="3"/>
      <c r="D156" s="3"/>
      <c r="E156" s="3"/>
      <c r="F156" s="3"/>
      <c r="G156" s="3"/>
      <c r="H156" s="3"/>
      <c r="I156" s="3"/>
      <c r="J156" s="3"/>
      <c r="K156" s="3"/>
      <c r="L156" s="3"/>
      <c r="M156" s="3"/>
      <c r="N156" s="3"/>
      <c r="O156" s="103"/>
      <c r="P156" s="103"/>
      <c r="Q156" s="103"/>
      <c r="R156" s="103"/>
      <c r="S156" s="103"/>
      <c r="T156" s="103"/>
      <c r="U156" s="103"/>
      <c r="V156" s="103"/>
      <c r="W156" s="3"/>
      <c r="X156" s="3"/>
      <c r="Y156" s="3"/>
      <c r="Z156" s="3"/>
      <c r="AA156" s="2"/>
      <c r="AB156" s="3"/>
      <c r="AC156" s="3"/>
    </row>
    <row r="157" spans="1:29" ht="16.5">
      <c r="A157" s="3"/>
      <c r="B157" s="3"/>
      <c r="C157" s="3"/>
      <c r="D157" s="3"/>
      <c r="E157" s="3"/>
      <c r="F157" s="3"/>
      <c r="G157" s="3"/>
      <c r="H157" s="3"/>
      <c r="I157" s="3"/>
      <c r="J157" s="3"/>
      <c r="K157" s="3"/>
      <c r="L157" s="3"/>
      <c r="M157" s="3"/>
      <c r="N157" s="3"/>
      <c r="O157" s="103"/>
      <c r="P157" s="103"/>
      <c r="Q157" s="103"/>
      <c r="R157" s="103"/>
      <c r="S157" s="103"/>
      <c r="T157" s="103"/>
      <c r="U157" s="103"/>
      <c r="V157" s="103"/>
      <c r="W157" s="3"/>
      <c r="X157" s="3"/>
      <c r="Y157" s="3"/>
      <c r="Z157" s="3"/>
      <c r="AA157" s="2"/>
      <c r="AB157" s="3"/>
      <c r="AC157" s="3"/>
    </row>
    <row r="158" spans="1:29" ht="16.5">
      <c r="A158" s="3"/>
      <c r="B158" s="3"/>
      <c r="C158" s="3"/>
      <c r="D158" s="3"/>
      <c r="E158" s="3"/>
      <c r="F158" s="3"/>
      <c r="G158" s="3"/>
      <c r="H158" s="3"/>
      <c r="I158" s="3"/>
      <c r="J158" s="3"/>
      <c r="K158" s="3"/>
      <c r="L158" s="3"/>
      <c r="M158" s="3"/>
      <c r="N158" s="3"/>
      <c r="O158" s="103"/>
      <c r="P158" s="103"/>
      <c r="Q158" s="103"/>
      <c r="R158" s="103"/>
      <c r="S158" s="103"/>
      <c r="T158" s="103"/>
      <c r="U158" s="103"/>
      <c r="V158" s="103"/>
      <c r="W158" s="3"/>
      <c r="X158" s="3"/>
      <c r="Y158" s="3"/>
      <c r="Z158" s="3"/>
      <c r="AA158" s="2"/>
      <c r="AB158" s="3"/>
      <c r="AC158" s="3"/>
    </row>
    <row r="159" spans="1:29" ht="16.5">
      <c r="A159" s="3"/>
      <c r="B159" s="3"/>
      <c r="C159" s="3"/>
      <c r="D159" s="3"/>
      <c r="E159" s="3"/>
      <c r="F159" s="3"/>
      <c r="G159" s="3"/>
      <c r="H159" s="3"/>
      <c r="I159" s="3"/>
      <c r="J159" s="3"/>
      <c r="K159" s="3"/>
      <c r="L159" s="3"/>
      <c r="M159" s="3"/>
      <c r="N159" s="3"/>
      <c r="O159" s="103"/>
      <c r="P159" s="103"/>
      <c r="Q159" s="103"/>
      <c r="R159" s="103"/>
      <c r="S159" s="103"/>
      <c r="T159" s="103"/>
      <c r="U159" s="103"/>
      <c r="V159" s="103"/>
      <c r="W159" s="3"/>
      <c r="X159" s="3"/>
      <c r="Y159" s="3"/>
      <c r="Z159" s="3"/>
      <c r="AA159" s="2"/>
      <c r="AB159" s="3"/>
      <c r="AC159" s="3"/>
    </row>
    <row r="160" spans="1:29" ht="16.5">
      <c r="A160" s="3"/>
      <c r="B160" s="3"/>
      <c r="C160" s="3"/>
      <c r="D160" s="3"/>
      <c r="E160" s="3"/>
      <c r="F160" s="3"/>
      <c r="G160" s="3"/>
      <c r="H160" s="3"/>
      <c r="I160" s="3"/>
      <c r="J160" s="3"/>
      <c r="K160" s="3"/>
      <c r="L160" s="3"/>
      <c r="M160" s="3"/>
      <c r="N160" s="3"/>
      <c r="O160" s="103"/>
      <c r="P160" s="103"/>
      <c r="Q160" s="103"/>
      <c r="R160" s="103"/>
      <c r="S160" s="103"/>
      <c r="T160" s="103"/>
      <c r="U160" s="103"/>
      <c r="V160" s="103"/>
      <c r="W160" s="3"/>
      <c r="X160" s="3"/>
      <c r="Y160" s="3"/>
      <c r="Z160" s="3"/>
      <c r="AA160" s="2"/>
      <c r="AB160" s="3"/>
      <c r="AC160" s="3"/>
    </row>
    <row r="161" spans="1:29" ht="16.5">
      <c r="A161" s="3"/>
      <c r="B161" s="3"/>
      <c r="C161" s="3"/>
      <c r="D161" s="3"/>
      <c r="E161" s="3"/>
      <c r="F161" s="3"/>
      <c r="G161" s="3"/>
      <c r="H161" s="3"/>
      <c r="I161" s="3"/>
      <c r="J161" s="3"/>
      <c r="K161" s="3"/>
      <c r="L161" s="3"/>
      <c r="M161" s="3"/>
      <c r="N161" s="3"/>
      <c r="O161" s="103"/>
      <c r="P161" s="103"/>
      <c r="Q161" s="103"/>
      <c r="R161" s="103"/>
      <c r="S161" s="103"/>
      <c r="T161" s="103"/>
      <c r="U161" s="103"/>
      <c r="V161" s="103"/>
      <c r="W161" s="3"/>
      <c r="X161" s="3"/>
      <c r="Y161" s="3"/>
      <c r="Z161" s="3"/>
      <c r="AA161" s="2"/>
      <c r="AB161" s="3"/>
      <c r="AC161" s="3"/>
    </row>
    <row r="162" spans="1:29" ht="16.5">
      <c r="A162" s="3"/>
      <c r="B162" s="3"/>
      <c r="C162" s="3"/>
      <c r="D162" s="3"/>
      <c r="E162" s="3"/>
      <c r="F162" s="3"/>
      <c r="G162" s="3"/>
      <c r="H162" s="3"/>
      <c r="I162" s="3"/>
      <c r="J162" s="3"/>
      <c r="K162" s="3"/>
      <c r="L162" s="3"/>
      <c r="M162" s="3"/>
      <c r="N162" s="3"/>
      <c r="O162" s="103"/>
      <c r="P162" s="103"/>
      <c r="Q162" s="103"/>
      <c r="R162" s="103"/>
      <c r="S162" s="103"/>
      <c r="T162" s="103"/>
      <c r="U162" s="103"/>
      <c r="V162" s="103"/>
      <c r="W162" s="3"/>
      <c r="X162" s="3"/>
      <c r="Y162" s="3"/>
      <c r="Z162" s="3"/>
      <c r="AA162" s="2"/>
      <c r="AB162" s="3"/>
      <c r="AC162" s="3"/>
    </row>
    <row r="163" spans="1:29" ht="16.5">
      <c r="A163" s="3"/>
      <c r="B163" s="3"/>
      <c r="C163" s="3"/>
      <c r="D163" s="3"/>
      <c r="E163" s="3"/>
      <c r="F163" s="3"/>
      <c r="G163" s="3"/>
      <c r="H163" s="3"/>
      <c r="I163" s="3"/>
      <c r="J163" s="3"/>
      <c r="K163" s="3"/>
      <c r="L163" s="3"/>
      <c r="M163" s="3"/>
      <c r="N163" s="3"/>
      <c r="O163" s="103"/>
      <c r="P163" s="103"/>
      <c r="Q163" s="103"/>
      <c r="R163" s="103"/>
      <c r="S163" s="103"/>
      <c r="T163" s="103"/>
      <c r="U163" s="103"/>
      <c r="V163" s="103"/>
      <c r="W163" s="3"/>
      <c r="X163" s="3"/>
      <c r="Y163" s="3"/>
      <c r="Z163" s="3"/>
      <c r="AA163" s="2"/>
      <c r="AB163" s="3"/>
      <c r="AC163" s="3"/>
    </row>
    <row r="164" spans="1:29" ht="16.5">
      <c r="A164" s="3"/>
      <c r="B164" s="3"/>
      <c r="C164" s="3"/>
      <c r="D164" s="3"/>
      <c r="E164" s="3"/>
      <c r="F164" s="3"/>
      <c r="G164" s="3"/>
      <c r="H164" s="3"/>
      <c r="I164" s="3"/>
      <c r="J164" s="3"/>
      <c r="K164" s="3"/>
      <c r="L164" s="3"/>
      <c r="M164" s="3"/>
      <c r="N164" s="3"/>
      <c r="O164" s="103"/>
      <c r="P164" s="103"/>
      <c r="Q164" s="103"/>
      <c r="R164" s="103"/>
      <c r="S164" s="103"/>
      <c r="T164" s="103"/>
      <c r="U164" s="103"/>
      <c r="V164" s="103"/>
      <c r="W164" s="3"/>
      <c r="X164" s="3"/>
      <c r="Y164" s="3"/>
      <c r="Z164" s="3"/>
      <c r="AA164" s="2"/>
      <c r="AB164" s="3"/>
      <c r="AC164" s="3"/>
    </row>
    <row r="165" spans="1:29" ht="16.5">
      <c r="A165" s="3"/>
      <c r="B165" s="3"/>
      <c r="C165" s="3"/>
      <c r="D165" s="3"/>
      <c r="E165" s="3"/>
      <c r="F165" s="3"/>
      <c r="G165" s="3"/>
      <c r="H165" s="3"/>
      <c r="I165" s="3"/>
      <c r="J165" s="3"/>
      <c r="K165" s="3"/>
      <c r="L165" s="3"/>
      <c r="M165" s="3"/>
      <c r="N165" s="3"/>
      <c r="O165" s="103"/>
      <c r="P165" s="103"/>
      <c r="Q165" s="103"/>
      <c r="R165" s="103"/>
      <c r="S165" s="103"/>
      <c r="T165" s="103"/>
      <c r="U165" s="103"/>
      <c r="V165" s="103"/>
      <c r="W165" s="3"/>
      <c r="X165" s="3"/>
      <c r="Y165" s="3"/>
      <c r="Z165" s="3"/>
      <c r="AA165" s="2"/>
      <c r="AB165" s="3"/>
      <c r="AC165" s="3"/>
    </row>
    <row r="166" spans="1:29" ht="16.5">
      <c r="A166" s="3"/>
      <c r="B166" s="3"/>
      <c r="C166" s="3"/>
      <c r="D166" s="3"/>
      <c r="E166" s="3"/>
      <c r="F166" s="3"/>
      <c r="G166" s="3"/>
      <c r="H166" s="3"/>
      <c r="I166" s="3"/>
      <c r="J166" s="3"/>
      <c r="K166" s="3"/>
      <c r="L166" s="3"/>
      <c r="M166" s="3"/>
      <c r="N166" s="3"/>
      <c r="O166" s="103"/>
      <c r="P166" s="103"/>
      <c r="Q166" s="103"/>
      <c r="R166" s="103"/>
      <c r="S166" s="103"/>
      <c r="T166" s="103"/>
      <c r="U166" s="103"/>
      <c r="V166" s="103"/>
      <c r="W166" s="3"/>
      <c r="X166" s="3"/>
      <c r="Y166" s="3"/>
      <c r="Z166" s="3"/>
      <c r="AA166" s="2"/>
      <c r="AB166" s="3"/>
      <c r="AC166" s="3"/>
    </row>
    <row r="167" spans="1:29" ht="16.5">
      <c r="A167" s="3"/>
      <c r="B167" s="3"/>
      <c r="C167" s="3"/>
      <c r="D167" s="3"/>
      <c r="E167" s="3"/>
      <c r="F167" s="3"/>
      <c r="G167" s="3"/>
      <c r="H167" s="3"/>
      <c r="I167" s="3"/>
      <c r="J167" s="3"/>
      <c r="K167" s="3"/>
      <c r="L167" s="3"/>
      <c r="M167" s="3"/>
      <c r="N167" s="3"/>
      <c r="O167" s="103"/>
      <c r="P167" s="103"/>
      <c r="Q167" s="103"/>
      <c r="R167" s="103"/>
      <c r="S167" s="103"/>
      <c r="T167" s="103"/>
      <c r="U167" s="103"/>
      <c r="V167" s="103"/>
      <c r="W167" s="3"/>
      <c r="X167" s="3"/>
      <c r="Y167" s="3"/>
      <c r="Z167" s="3"/>
      <c r="AA167" s="2"/>
      <c r="AB167" s="3"/>
      <c r="AC167" s="3"/>
    </row>
    <row r="168" spans="1:29" ht="16.5">
      <c r="A168" s="3"/>
      <c r="B168" s="3"/>
      <c r="C168" s="3"/>
      <c r="D168" s="3"/>
      <c r="E168" s="3"/>
      <c r="F168" s="3"/>
      <c r="G168" s="3"/>
      <c r="H168" s="3"/>
      <c r="I168" s="3"/>
      <c r="J168" s="3"/>
      <c r="K168" s="3"/>
      <c r="L168" s="3"/>
      <c r="M168" s="3"/>
      <c r="N168" s="3"/>
      <c r="O168" s="103"/>
      <c r="P168" s="103"/>
      <c r="Q168" s="103"/>
      <c r="R168" s="103"/>
      <c r="S168" s="103"/>
      <c r="T168" s="103"/>
      <c r="U168" s="103"/>
      <c r="V168" s="103"/>
      <c r="W168" s="3"/>
      <c r="X168" s="3"/>
      <c r="Y168" s="3"/>
      <c r="Z168" s="3"/>
      <c r="AA168" s="2"/>
      <c r="AB168" s="3"/>
      <c r="AC168" s="3"/>
    </row>
    <row r="169" spans="1:29" ht="16.5">
      <c r="A169" s="3"/>
      <c r="B169" s="3"/>
      <c r="C169" s="3"/>
      <c r="D169" s="3"/>
      <c r="E169" s="3"/>
      <c r="F169" s="3"/>
      <c r="G169" s="3"/>
      <c r="H169" s="3"/>
      <c r="I169" s="3"/>
      <c r="J169" s="3"/>
      <c r="K169" s="3"/>
      <c r="L169" s="3"/>
      <c r="M169" s="3"/>
      <c r="N169" s="3"/>
      <c r="O169" s="103"/>
      <c r="P169" s="103"/>
      <c r="Q169" s="103"/>
      <c r="R169" s="103"/>
      <c r="S169" s="103"/>
      <c r="T169" s="103"/>
      <c r="U169" s="103"/>
      <c r="V169" s="103"/>
      <c r="W169" s="3"/>
      <c r="X169" s="3"/>
      <c r="Y169" s="3"/>
      <c r="Z169" s="3"/>
      <c r="AA169" s="2"/>
      <c r="AB169" s="3"/>
      <c r="AC169" s="3"/>
    </row>
    <row r="170" spans="1:29" ht="16.5">
      <c r="A170" s="3"/>
      <c r="B170" s="3"/>
      <c r="C170" s="3"/>
      <c r="D170" s="3"/>
      <c r="E170" s="3"/>
      <c r="F170" s="3"/>
      <c r="G170" s="3"/>
      <c r="H170" s="3"/>
      <c r="I170" s="3"/>
      <c r="J170" s="3"/>
      <c r="K170" s="3"/>
      <c r="L170" s="3"/>
      <c r="M170" s="3"/>
      <c r="N170" s="3"/>
      <c r="O170" s="103"/>
      <c r="P170" s="103"/>
      <c r="Q170" s="103"/>
      <c r="R170" s="103"/>
      <c r="S170" s="103"/>
      <c r="T170" s="103"/>
      <c r="U170" s="103"/>
      <c r="V170" s="103"/>
      <c r="W170" s="3"/>
      <c r="X170" s="3"/>
      <c r="Y170" s="3"/>
      <c r="Z170" s="3"/>
      <c r="AA170" s="2"/>
      <c r="AB170" s="3"/>
      <c r="AC170" s="3"/>
    </row>
    <row r="171" spans="1:29" ht="16.5">
      <c r="A171" s="3"/>
      <c r="B171" s="3"/>
      <c r="C171" s="3"/>
      <c r="D171" s="3"/>
      <c r="E171" s="3"/>
      <c r="F171" s="3"/>
      <c r="G171" s="3"/>
      <c r="H171" s="3"/>
      <c r="I171" s="3"/>
      <c r="J171" s="3"/>
      <c r="K171" s="3"/>
      <c r="L171" s="3"/>
      <c r="M171" s="3"/>
      <c r="N171" s="3"/>
      <c r="O171" s="103"/>
      <c r="P171" s="103"/>
      <c r="Q171" s="103"/>
      <c r="R171" s="103"/>
      <c r="S171" s="103"/>
      <c r="T171" s="103"/>
      <c r="U171" s="103"/>
      <c r="V171" s="103"/>
      <c r="W171" s="3"/>
      <c r="X171" s="3"/>
      <c r="Y171" s="3"/>
      <c r="Z171" s="3"/>
      <c r="AA171" s="2"/>
      <c r="AB171" s="3"/>
      <c r="AC171" s="3"/>
    </row>
    <row r="172" spans="1:29" ht="16.5">
      <c r="A172" s="3"/>
      <c r="B172" s="3"/>
      <c r="C172" s="3"/>
      <c r="D172" s="3"/>
      <c r="E172" s="3"/>
      <c r="F172" s="3"/>
      <c r="G172" s="3"/>
      <c r="H172" s="3"/>
      <c r="I172" s="3"/>
      <c r="J172" s="3"/>
      <c r="K172" s="3"/>
      <c r="L172" s="3"/>
      <c r="M172" s="3"/>
      <c r="N172" s="3"/>
      <c r="O172" s="103"/>
      <c r="P172" s="103"/>
      <c r="Q172" s="103"/>
      <c r="R172" s="103"/>
      <c r="S172" s="103"/>
      <c r="T172" s="103"/>
      <c r="U172" s="103"/>
      <c r="V172" s="103"/>
      <c r="W172" s="3"/>
      <c r="X172" s="3"/>
      <c r="Y172" s="3"/>
      <c r="Z172" s="3"/>
      <c r="AA172" s="2"/>
      <c r="AB172" s="3"/>
      <c r="AC172" s="3"/>
    </row>
    <row r="173" spans="1:29" ht="16.5">
      <c r="A173" s="3"/>
      <c r="B173" s="3"/>
      <c r="C173" s="3"/>
      <c r="D173" s="3"/>
      <c r="E173" s="3"/>
      <c r="F173" s="3"/>
      <c r="G173" s="3"/>
      <c r="H173" s="3"/>
      <c r="I173" s="3"/>
      <c r="J173" s="3"/>
      <c r="K173" s="3"/>
      <c r="L173" s="3"/>
      <c r="M173" s="3"/>
      <c r="N173" s="3"/>
      <c r="O173" s="103"/>
      <c r="P173" s="103"/>
      <c r="Q173" s="103"/>
      <c r="R173" s="103"/>
      <c r="S173" s="103"/>
      <c r="T173" s="103"/>
      <c r="U173" s="103"/>
      <c r="V173" s="103"/>
      <c r="W173" s="3"/>
      <c r="X173" s="3"/>
      <c r="Y173" s="3"/>
      <c r="Z173" s="3"/>
      <c r="AA173" s="2"/>
      <c r="AB173" s="3"/>
      <c r="AC173" s="3"/>
    </row>
    <row r="174" spans="1:29" ht="16.5">
      <c r="A174" s="3"/>
      <c r="B174" s="3"/>
      <c r="C174" s="3"/>
      <c r="D174" s="3"/>
      <c r="E174" s="3"/>
      <c r="F174" s="3"/>
      <c r="G174" s="3"/>
      <c r="H174" s="3"/>
      <c r="I174" s="3"/>
      <c r="J174" s="3"/>
      <c r="K174" s="3"/>
      <c r="L174" s="3"/>
      <c r="M174" s="3"/>
      <c r="N174" s="3"/>
      <c r="O174" s="103"/>
      <c r="P174" s="103"/>
      <c r="Q174" s="103"/>
      <c r="R174" s="103"/>
      <c r="S174" s="103"/>
      <c r="T174" s="103"/>
      <c r="U174" s="103"/>
      <c r="V174" s="103"/>
      <c r="W174" s="3"/>
      <c r="X174" s="3"/>
      <c r="Y174" s="3"/>
      <c r="Z174" s="3"/>
      <c r="AA174" s="2"/>
      <c r="AB174" s="3"/>
      <c r="AC174" s="3"/>
    </row>
    <row r="175" spans="1:29" ht="16.5">
      <c r="A175" s="3"/>
      <c r="B175" s="3"/>
      <c r="C175" s="3"/>
      <c r="D175" s="3"/>
      <c r="E175" s="3"/>
      <c r="F175" s="3"/>
      <c r="G175" s="3"/>
      <c r="H175" s="3"/>
      <c r="I175" s="3"/>
      <c r="J175" s="3"/>
      <c r="K175" s="3"/>
      <c r="L175" s="3"/>
      <c r="M175" s="3"/>
      <c r="N175" s="3"/>
      <c r="O175" s="103"/>
      <c r="P175" s="103"/>
      <c r="Q175" s="103"/>
      <c r="R175" s="103"/>
      <c r="S175" s="103"/>
      <c r="T175" s="103"/>
      <c r="U175" s="103"/>
      <c r="V175" s="103"/>
      <c r="W175" s="3"/>
      <c r="X175" s="3"/>
      <c r="Y175" s="3"/>
      <c r="Z175" s="3"/>
      <c r="AA175" s="2"/>
      <c r="AB175" s="3"/>
      <c r="AC175" s="3"/>
    </row>
    <row r="176" spans="1:29" ht="16.5">
      <c r="A176" s="3"/>
      <c r="B176" s="3"/>
      <c r="C176" s="3"/>
      <c r="D176" s="3"/>
      <c r="E176" s="3"/>
      <c r="F176" s="3"/>
      <c r="G176" s="3"/>
      <c r="H176" s="3"/>
      <c r="I176" s="3"/>
      <c r="J176" s="3"/>
      <c r="K176" s="3"/>
      <c r="L176" s="3"/>
      <c r="M176" s="3"/>
      <c r="N176" s="3"/>
      <c r="O176" s="103"/>
      <c r="P176" s="103"/>
      <c r="Q176" s="103"/>
      <c r="R176" s="103"/>
      <c r="S176" s="103"/>
      <c r="T176" s="103"/>
      <c r="U176" s="103"/>
      <c r="V176" s="103"/>
      <c r="W176" s="3"/>
      <c r="X176" s="3"/>
      <c r="Y176" s="3"/>
      <c r="Z176" s="3"/>
      <c r="AA176" s="2"/>
      <c r="AB176" s="3"/>
      <c r="AC176" s="3"/>
    </row>
    <row r="177" spans="1:29" ht="16.5">
      <c r="A177" s="3"/>
      <c r="B177" s="3"/>
      <c r="C177" s="3"/>
      <c r="D177" s="3"/>
      <c r="E177" s="3"/>
      <c r="F177" s="3"/>
      <c r="G177" s="3"/>
      <c r="H177" s="3"/>
      <c r="I177" s="3"/>
      <c r="J177" s="3"/>
      <c r="K177" s="3"/>
      <c r="L177" s="3"/>
      <c r="M177" s="3"/>
      <c r="N177" s="3"/>
      <c r="O177" s="103"/>
      <c r="P177" s="103"/>
      <c r="Q177" s="103"/>
      <c r="R177" s="103"/>
      <c r="S177" s="103"/>
      <c r="T177" s="103"/>
      <c r="U177" s="103"/>
      <c r="V177" s="103"/>
      <c r="W177" s="3"/>
      <c r="X177" s="3"/>
      <c r="Y177" s="3"/>
      <c r="Z177" s="3"/>
      <c r="AA177" s="2"/>
      <c r="AB177" s="3"/>
      <c r="AC177" s="3"/>
    </row>
    <row r="178" spans="1:29" ht="16.5">
      <c r="A178" s="3"/>
      <c r="B178" s="3"/>
      <c r="C178" s="3"/>
      <c r="D178" s="3"/>
      <c r="E178" s="3"/>
      <c r="F178" s="3"/>
      <c r="G178" s="3"/>
      <c r="H178" s="3"/>
      <c r="I178" s="3"/>
      <c r="J178" s="3"/>
      <c r="K178" s="3"/>
      <c r="L178" s="3"/>
      <c r="M178" s="3"/>
      <c r="N178" s="3"/>
      <c r="O178" s="103"/>
      <c r="P178" s="103"/>
      <c r="Q178" s="103"/>
      <c r="R178" s="103"/>
      <c r="S178" s="103"/>
      <c r="T178" s="103"/>
      <c r="U178" s="103"/>
      <c r="V178" s="103"/>
      <c r="W178" s="3"/>
      <c r="X178" s="3"/>
      <c r="Y178" s="3"/>
      <c r="Z178" s="3"/>
      <c r="AA178" s="2"/>
      <c r="AB178" s="3"/>
      <c r="AC178" s="3"/>
    </row>
    <row r="179" spans="1:29" ht="16.5">
      <c r="A179" s="3"/>
      <c r="B179" s="3"/>
      <c r="C179" s="3"/>
      <c r="D179" s="3"/>
      <c r="E179" s="3"/>
      <c r="F179" s="3"/>
      <c r="G179" s="3"/>
      <c r="H179" s="3"/>
      <c r="I179" s="3"/>
      <c r="J179" s="3"/>
      <c r="K179" s="3"/>
      <c r="L179" s="3"/>
      <c r="M179" s="3"/>
      <c r="N179" s="3"/>
      <c r="O179" s="103"/>
      <c r="P179" s="103"/>
      <c r="Q179" s="103"/>
      <c r="R179" s="103"/>
      <c r="S179" s="103"/>
      <c r="T179" s="103"/>
      <c r="U179" s="103"/>
      <c r="V179" s="103"/>
      <c r="W179" s="3"/>
      <c r="X179" s="3"/>
      <c r="Y179" s="3"/>
      <c r="Z179" s="3"/>
      <c r="AA179" s="2"/>
      <c r="AB179" s="3"/>
      <c r="AC179" s="3"/>
    </row>
    <row r="180" spans="1:29" ht="16.5">
      <c r="A180" s="3"/>
      <c r="B180" s="3"/>
      <c r="C180" s="3"/>
      <c r="D180" s="3"/>
      <c r="E180" s="3"/>
      <c r="F180" s="3"/>
      <c r="G180" s="3"/>
      <c r="H180" s="3"/>
      <c r="I180" s="3"/>
      <c r="J180" s="3"/>
      <c r="K180" s="3"/>
      <c r="L180" s="3"/>
      <c r="M180" s="3"/>
      <c r="N180" s="3"/>
      <c r="O180" s="103"/>
      <c r="P180" s="103"/>
      <c r="Q180" s="103"/>
      <c r="R180" s="103"/>
      <c r="S180" s="103"/>
      <c r="T180" s="103"/>
      <c r="U180" s="103"/>
      <c r="V180" s="103"/>
      <c r="W180" s="3"/>
      <c r="X180" s="3"/>
      <c r="Y180" s="3"/>
      <c r="Z180" s="3"/>
      <c r="AA180" s="2"/>
      <c r="AB180" s="3"/>
      <c r="AC180" s="3"/>
    </row>
    <row r="181" spans="1:29" ht="16.5">
      <c r="A181" s="3"/>
      <c r="B181" s="3"/>
      <c r="C181" s="3"/>
      <c r="D181" s="3"/>
      <c r="E181" s="3"/>
      <c r="F181" s="3"/>
      <c r="G181" s="3"/>
      <c r="H181" s="3"/>
      <c r="I181" s="3"/>
      <c r="J181" s="3"/>
      <c r="K181" s="3"/>
      <c r="L181" s="3"/>
      <c r="M181" s="3"/>
      <c r="N181" s="3"/>
      <c r="O181" s="103"/>
      <c r="P181" s="103"/>
      <c r="Q181" s="103"/>
      <c r="R181" s="103"/>
      <c r="S181" s="103"/>
      <c r="T181" s="103"/>
      <c r="U181" s="103"/>
      <c r="V181" s="103"/>
      <c r="W181" s="3"/>
      <c r="X181" s="3"/>
      <c r="Y181" s="3"/>
      <c r="Z181" s="3"/>
      <c r="AA181" s="2"/>
      <c r="AB181" s="3"/>
      <c r="AC181" s="3"/>
    </row>
    <row r="182" spans="1:29" ht="16.5">
      <c r="A182" s="3"/>
      <c r="B182" s="3"/>
      <c r="C182" s="3"/>
      <c r="D182" s="3"/>
      <c r="E182" s="3"/>
      <c r="F182" s="3"/>
      <c r="G182" s="3"/>
      <c r="H182" s="3"/>
      <c r="I182" s="3"/>
      <c r="J182" s="3"/>
      <c r="K182" s="3"/>
      <c r="L182" s="3"/>
      <c r="M182" s="3"/>
      <c r="N182" s="3"/>
      <c r="O182" s="103"/>
      <c r="P182" s="103"/>
      <c r="Q182" s="103"/>
      <c r="R182" s="103"/>
      <c r="S182" s="103"/>
      <c r="T182" s="103"/>
      <c r="U182" s="103"/>
      <c r="V182" s="103"/>
      <c r="W182" s="3"/>
      <c r="X182" s="3"/>
      <c r="Y182" s="3"/>
      <c r="Z182" s="3"/>
      <c r="AA182" s="2"/>
      <c r="AB182" s="3"/>
      <c r="AC182" s="3"/>
    </row>
    <row r="183" spans="1:29" ht="16.5">
      <c r="A183" s="3"/>
      <c r="B183" s="3"/>
      <c r="C183" s="3"/>
      <c r="D183" s="3"/>
      <c r="E183" s="3"/>
      <c r="F183" s="3"/>
      <c r="G183" s="3"/>
      <c r="H183" s="3"/>
      <c r="I183" s="3"/>
      <c r="J183" s="3"/>
      <c r="K183" s="3"/>
      <c r="L183" s="3"/>
      <c r="M183" s="3"/>
      <c r="N183" s="3"/>
      <c r="O183" s="103"/>
      <c r="P183" s="103"/>
      <c r="Q183" s="103"/>
      <c r="R183" s="103"/>
      <c r="S183" s="103"/>
      <c r="T183" s="103"/>
      <c r="U183" s="103"/>
      <c r="V183" s="103"/>
      <c r="W183" s="3"/>
      <c r="X183" s="3"/>
      <c r="Y183" s="3"/>
      <c r="Z183" s="3"/>
      <c r="AA183" s="2"/>
      <c r="AB183" s="3"/>
      <c r="AC183" s="3"/>
    </row>
    <row r="184" spans="1:29" ht="16.5">
      <c r="A184" s="3"/>
      <c r="B184" s="3"/>
      <c r="C184" s="3"/>
      <c r="D184" s="3"/>
      <c r="E184" s="3"/>
      <c r="F184" s="3"/>
      <c r="G184" s="3"/>
      <c r="H184" s="3"/>
      <c r="I184" s="3"/>
      <c r="J184" s="3"/>
      <c r="K184" s="3"/>
      <c r="L184" s="3"/>
      <c r="M184" s="3"/>
      <c r="N184" s="3"/>
      <c r="O184" s="103"/>
      <c r="P184" s="103"/>
      <c r="Q184" s="103"/>
      <c r="R184" s="103"/>
      <c r="S184" s="103"/>
      <c r="T184" s="103"/>
      <c r="U184" s="103"/>
      <c r="V184" s="103"/>
      <c r="W184" s="3"/>
      <c r="X184" s="3"/>
      <c r="Y184" s="3"/>
      <c r="Z184" s="3"/>
      <c r="AA184" s="2"/>
      <c r="AB184" s="3"/>
      <c r="AC184" s="3"/>
    </row>
    <row r="185" spans="1:29" ht="16.5">
      <c r="A185" s="3"/>
      <c r="B185" s="3"/>
      <c r="C185" s="3"/>
      <c r="D185" s="3"/>
      <c r="E185" s="3"/>
      <c r="F185" s="3"/>
      <c r="G185" s="3"/>
      <c r="H185" s="3"/>
      <c r="I185" s="3"/>
      <c r="J185" s="3"/>
      <c r="K185" s="3"/>
      <c r="L185" s="3"/>
      <c r="M185" s="3"/>
      <c r="N185" s="3"/>
      <c r="O185" s="103"/>
      <c r="P185" s="103"/>
      <c r="Q185" s="103"/>
      <c r="R185" s="103"/>
      <c r="S185" s="103"/>
      <c r="T185" s="103"/>
      <c r="U185" s="103"/>
      <c r="V185" s="103"/>
      <c r="W185" s="3"/>
      <c r="X185" s="3"/>
      <c r="Y185" s="3"/>
      <c r="Z185" s="3"/>
      <c r="AA185" s="2"/>
      <c r="AB185" s="3"/>
      <c r="AC185" s="3"/>
    </row>
    <row r="186" spans="1:29" ht="16.5">
      <c r="A186" s="3"/>
      <c r="B186" s="3"/>
      <c r="C186" s="3"/>
      <c r="D186" s="3"/>
      <c r="E186" s="3"/>
      <c r="F186" s="3"/>
      <c r="G186" s="3"/>
      <c r="H186" s="3"/>
      <c r="I186" s="3"/>
      <c r="J186" s="3"/>
      <c r="K186" s="3"/>
      <c r="L186" s="3"/>
      <c r="M186" s="3"/>
      <c r="N186" s="3"/>
      <c r="O186" s="103"/>
      <c r="P186" s="103"/>
      <c r="Q186" s="103"/>
      <c r="R186" s="103"/>
      <c r="S186" s="103"/>
      <c r="T186" s="103"/>
      <c r="U186" s="103"/>
      <c r="V186" s="103"/>
      <c r="W186" s="3"/>
      <c r="X186" s="3"/>
      <c r="Y186" s="3"/>
      <c r="Z186" s="3"/>
      <c r="AA186" s="2"/>
      <c r="AB186" s="3"/>
      <c r="AC186" s="3"/>
    </row>
    <row r="187" spans="1:29" ht="16.5">
      <c r="A187" s="3"/>
      <c r="B187" s="3"/>
      <c r="C187" s="3"/>
      <c r="D187" s="3"/>
      <c r="E187" s="3"/>
      <c r="F187" s="3"/>
      <c r="G187" s="3"/>
      <c r="H187" s="3"/>
      <c r="I187" s="3"/>
      <c r="J187" s="3"/>
      <c r="K187" s="3"/>
      <c r="L187" s="3"/>
      <c r="M187" s="3"/>
      <c r="N187" s="3"/>
      <c r="O187" s="103"/>
      <c r="P187" s="103"/>
      <c r="Q187" s="103"/>
      <c r="R187" s="103"/>
      <c r="S187" s="103"/>
      <c r="T187" s="103"/>
      <c r="U187" s="103"/>
      <c r="V187" s="103"/>
      <c r="W187" s="3"/>
      <c r="X187" s="3"/>
      <c r="Y187" s="3"/>
      <c r="Z187" s="3"/>
      <c r="AA187" s="2"/>
      <c r="AB187" s="3"/>
      <c r="AC187" s="3"/>
    </row>
    <row r="188" spans="1:29" ht="16.5">
      <c r="A188" s="3"/>
      <c r="B188" s="3"/>
      <c r="C188" s="3"/>
      <c r="D188" s="3"/>
      <c r="E188" s="3"/>
      <c r="F188" s="3"/>
      <c r="G188" s="3"/>
      <c r="H188" s="3"/>
      <c r="I188" s="3"/>
      <c r="J188" s="3"/>
      <c r="K188" s="3"/>
      <c r="L188" s="3"/>
      <c r="M188" s="3"/>
      <c r="N188" s="3"/>
      <c r="O188" s="103"/>
      <c r="P188" s="103"/>
      <c r="Q188" s="103"/>
      <c r="R188" s="103"/>
      <c r="S188" s="103"/>
      <c r="T188" s="103"/>
      <c r="U188" s="103"/>
      <c r="V188" s="103"/>
      <c r="W188" s="3"/>
      <c r="X188" s="3"/>
      <c r="Y188" s="3"/>
      <c r="Z188" s="3"/>
      <c r="AA188" s="2"/>
      <c r="AB188" s="3"/>
      <c r="AC188" s="3"/>
    </row>
    <row r="189" spans="1:29" ht="16.5">
      <c r="A189" s="3"/>
      <c r="B189" s="3"/>
      <c r="C189" s="3"/>
      <c r="D189" s="3"/>
      <c r="E189" s="3"/>
      <c r="F189" s="3"/>
      <c r="G189" s="3"/>
      <c r="H189" s="3"/>
      <c r="I189" s="3"/>
      <c r="J189" s="3"/>
      <c r="K189" s="3"/>
      <c r="L189" s="3"/>
      <c r="M189" s="3"/>
      <c r="N189" s="3"/>
      <c r="O189" s="103"/>
      <c r="P189" s="103"/>
      <c r="Q189" s="103"/>
      <c r="R189" s="103"/>
      <c r="S189" s="103"/>
      <c r="T189" s="103"/>
      <c r="U189" s="103"/>
      <c r="V189" s="103"/>
      <c r="W189" s="3"/>
      <c r="X189" s="3"/>
      <c r="Y189" s="3"/>
      <c r="Z189" s="3"/>
      <c r="AA189" s="2"/>
      <c r="AB189" s="3"/>
      <c r="AC189" s="3"/>
    </row>
    <row r="190" spans="1:29" ht="16.5">
      <c r="A190" s="3"/>
      <c r="B190" s="3"/>
      <c r="C190" s="3"/>
      <c r="D190" s="3"/>
      <c r="E190" s="3"/>
      <c r="F190" s="3"/>
      <c r="G190" s="3"/>
      <c r="H190" s="3"/>
      <c r="I190" s="3"/>
      <c r="J190" s="3"/>
      <c r="K190" s="3"/>
      <c r="L190" s="3"/>
      <c r="M190" s="3"/>
      <c r="N190" s="3"/>
      <c r="O190" s="103"/>
      <c r="P190" s="103"/>
      <c r="Q190" s="103"/>
      <c r="R190" s="103"/>
      <c r="S190" s="103"/>
      <c r="T190" s="103"/>
      <c r="U190" s="103"/>
      <c r="V190" s="103"/>
      <c r="W190" s="3"/>
      <c r="X190" s="3"/>
      <c r="Y190" s="3"/>
      <c r="Z190" s="3"/>
      <c r="AA190" s="2"/>
      <c r="AB190" s="3"/>
      <c r="AC190" s="3"/>
    </row>
    <row r="191" spans="1:29" ht="16.5">
      <c r="A191" s="3"/>
      <c r="B191" s="3"/>
      <c r="C191" s="3"/>
      <c r="D191" s="3"/>
      <c r="E191" s="3"/>
      <c r="F191" s="3"/>
      <c r="G191" s="3"/>
      <c r="H191" s="3"/>
      <c r="I191" s="3"/>
      <c r="J191" s="3"/>
      <c r="K191" s="3"/>
      <c r="L191" s="3"/>
      <c r="M191" s="3"/>
      <c r="N191" s="3"/>
      <c r="O191" s="103"/>
      <c r="P191" s="103"/>
      <c r="Q191" s="103"/>
      <c r="R191" s="103"/>
      <c r="S191" s="103"/>
      <c r="T191" s="103"/>
      <c r="U191" s="103"/>
      <c r="V191" s="103"/>
      <c r="W191" s="3"/>
      <c r="X191" s="3"/>
      <c r="Y191" s="3"/>
      <c r="Z191" s="3"/>
      <c r="AA191" s="2"/>
      <c r="AB191" s="3"/>
      <c r="AC191" s="3"/>
    </row>
    <row r="192" spans="1:29" ht="16.5">
      <c r="A192" s="3"/>
      <c r="B192" s="3"/>
      <c r="C192" s="3"/>
      <c r="D192" s="3"/>
      <c r="E192" s="3"/>
      <c r="F192" s="3"/>
      <c r="G192" s="3"/>
      <c r="H192" s="3"/>
      <c r="I192" s="3"/>
      <c r="J192" s="3"/>
      <c r="K192" s="3"/>
      <c r="L192" s="3"/>
      <c r="M192" s="3"/>
      <c r="N192" s="3"/>
      <c r="O192" s="103"/>
      <c r="P192" s="103"/>
      <c r="Q192" s="103"/>
      <c r="R192" s="103"/>
      <c r="S192" s="103"/>
      <c r="T192" s="103"/>
      <c r="U192" s="103"/>
      <c r="V192" s="103"/>
      <c r="W192" s="3"/>
      <c r="X192" s="3"/>
      <c r="Y192" s="3"/>
      <c r="Z192" s="3"/>
      <c r="AA192" s="2"/>
      <c r="AB192" s="3"/>
      <c r="AC192" s="3"/>
    </row>
    <row r="193" spans="1:29" ht="16.5">
      <c r="A193" s="3"/>
      <c r="B193" s="3"/>
      <c r="C193" s="3"/>
      <c r="D193" s="3"/>
      <c r="E193" s="3"/>
      <c r="F193" s="3"/>
      <c r="G193" s="3"/>
      <c r="H193" s="3"/>
      <c r="I193" s="3"/>
      <c r="J193" s="3"/>
      <c r="K193" s="3"/>
      <c r="L193" s="3"/>
      <c r="M193" s="3"/>
      <c r="N193" s="3"/>
      <c r="O193" s="103"/>
      <c r="P193" s="103"/>
      <c r="Q193" s="103"/>
      <c r="R193" s="103"/>
      <c r="S193" s="103"/>
      <c r="T193" s="103"/>
      <c r="U193" s="103"/>
      <c r="V193" s="103"/>
      <c r="W193" s="3"/>
      <c r="X193" s="3"/>
      <c r="Y193" s="3"/>
      <c r="Z193" s="3"/>
      <c r="AA193" s="2"/>
      <c r="AB193" s="3"/>
      <c r="AC193" s="3"/>
    </row>
    <row r="194" spans="1:29" ht="16.5">
      <c r="A194" s="3"/>
      <c r="B194" s="3"/>
      <c r="C194" s="3"/>
      <c r="D194" s="3"/>
      <c r="E194" s="3"/>
      <c r="F194" s="3"/>
      <c r="G194" s="3"/>
      <c r="H194" s="3"/>
      <c r="I194" s="3"/>
      <c r="J194" s="3"/>
      <c r="K194" s="3"/>
      <c r="L194" s="3"/>
      <c r="M194" s="3"/>
      <c r="N194" s="3"/>
      <c r="O194" s="103"/>
      <c r="P194" s="103"/>
      <c r="Q194" s="103"/>
      <c r="R194" s="103"/>
      <c r="S194" s="103"/>
      <c r="T194" s="103"/>
      <c r="U194" s="103"/>
      <c r="V194" s="103"/>
      <c r="W194" s="3"/>
      <c r="X194" s="3"/>
      <c r="Y194" s="3"/>
      <c r="Z194" s="3"/>
      <c r="AA194" s="2"/>
      <c r="AB194" s="3"/>
      <c r="AC194" s="3"/>
    </row>
    <row r="195" spans="1:29" ht="16.5">
      <c r="A195" s="3"/>
      <c r="B195" s="3"/>
      <c r="C195" s="3"/>
      <c r="D195" s="3"/>
      <c r="E195" s="3"/>
      <c r="F195" s="3"/>
      <c r="G195" s="3"/>
      <c r="H195" s="3"/>
      <c r="I195" s="3"/>
      <c r="J195" s="3"/>
      <c r="K195" s="3"/>
      <c r="L195" s="3"/>
      <c r="M195" s="3"/>
      <c r="N195" s="3"/>
      <c r="O195" s="103"/>
      <c r="P195" s="103"/>
      <c r="Q195" s="103"/>
      <c r="R195" s="103"/>
      <c r="S195" s="103"/>
      <c r="T195" s="103"/>
      <c r="U195" s="103"/>
      <c r="V195" s="103"/>
      <c r="W195" s="3"/>
      <c r="X195" s="3"/>
      <c r="Y195" s="3"/>
      <c r="Z195" s="3"/>
      <c r="AA195" s="2"/>
      <c r="AB195" s="3"/>
      <c r="AC195" s="3"/>
    </row>
    <row r="196" spans="1:29" ht="16.5">
      <c r="A196" s="3"/>
      <c r="B196" s="3"/>
      <c r="C196" s="3"/>
      <c r="D196" s="3"/>
      <c r="E196" s="3"/>
      <c r="F196" s="3"/>
      <c r="G196" s="3"/>
      <c r="H196" s="3"/>
      <c r="I196" s="3"/>
      <c r="J196" s="3"/>
      <c r="K196" s="3"/>
      <c r="L196" s="3"/>
      <c r="M196" s="3"/>
      <c r="N196" s="3"/>
      <c r="O196" s="103"/>
      <c r="P196" s="103"/>
      <c r="Q196" s="103"/>
      <c r="R196" s="103"/>
      <c r="S196" s="103"/>
      <c r="T196" s="103"/>
      <c r="U196" s="103"/>
      <c r="V196" s="103"/>
      <c r="W196" s="3"/>
      <c r="X196" s="3"/>
      <c r="Y196" s="3"/>
      <c r="Z196" s="3"/>
      <c r="AA196" s="2"/>
      <c r="AB196" s="3"/>
      <c r="AC196" s="3"/>
    </row>
    <row r="197" spans="1:29" ht="16.5">
      <c r="A197" s="3"/>
      <c r="B197" s="3"/>
      <c r="C197" s="3"/>
      <c r="D197" s="3"/>
      <c r="E197" s="3"/>
      <c r="F197" s="3"/>
      <c r="G197" s="3"/>
      <c r="H197" s="3"/>
      <c r="I197" s="3"/>
      <c r="J197" s="3"/>
      <c r="K197" s="3"/>
      <c r="L197" s="3"/>
      <c r="M197" s="3"/>
      <c r="N197" s="3"/>
      <c r="O197" s="103"/>
      <c r="P197" s="103"/>
      <c r="Q197" s="103"/>
      <c r="R197" s="103"/>
      <c r="S197" s="103"/>
      <c r="T197" s="103"/>
      <c r="U197" s="103"/>
      <c r="V197" s="103"/>
      <c r="W197" s="3"/>
      <c r="X197" s="3"/>
      <c r="Y197" s="3"/>
      <c r="Z197" s="3"/>
      <c r="AA197" s="2"/>
      <c r="AB197" s="3"/>
      <c r="AC197" s="3"/>
    </row>
    <row r="198" spans="1:29" ht="16.5">
      <c r="A198" s="3"/>
      <c r="B198" s="3"/>
      <c r="C198" s="3"/>
      <c r="D198" s="3"/>
      <c r="E198" s="3"/>
      <c r="F198" s="3"/>
      <c r="G198" s="3"/>
      <c r="H198" s="3"/>
      <c r="I198" s="3"/>
      <c r="J198" s="3"/>
      <c r="K198" s="3"/>
      <c r="L198" s="3"/>
      <c r="M198" s="3"/>
      <c r="N198" s="3"/>
      <c r="O198" s="103"/>
      <c r="P198" s="103"/>
      <c r="Q198" s="103"/>
      <c r="R198" s="103"/>
      <c r="S198" s="103"/>
      <c r="T198" s="103"/>
      <c r="U198" s="103"/>
      <c r="V198" s="103"/>
      <c r="W198" s="3"/>
      <c r="X198" s="3"/>
      <c r="Y198" s="3"/>
      <c r="Z198" s="3"/>
      <c r="AA198" s="2"/>
      <c r="AB198" s="3"/>
      <c r="AC198" s="3"/>
    </row>
    <row r="199" spans="1:29" ht="16.5">
      <c r="A199" s="3"/>
      <c r="B199" s="3"/>
      <c r="C199" s="3"/>
      <c r="D199" s="3"/>
      <c r="E199" s="3"/>
      <c r="F199" s="3"/>
      <c r="G199" s="3"/>
      <c r="H199" s="3"/>
      <c r="I199" s="3"/>
      <c r="J199" s="3"/>
      <c r="K199" s="3"/>
      <c r="L199" s="3"/>
      <c r="M199" s="3"/>
      <c r="N199" s="3"/>
      <c r="O199" s="103"/>
      <c r="P199" s="103"/>
      <c r="Q199" s="103"/>
      <c r="R199" s="103"/>
      <c r="S199" s="103"/>
      <c r="T199" s="103"/>
      <c r="U199" s="103"/>
      <c r="V199" s="103"/>
      <c r="W199" s="3"/>
      <c r="X199" s="3"/>
      <c r="Y199" s="3"/>
      <c r="Z199" s="3"/>
      <c r="AA199" s="2"/>
      <c r="AB199" s="3"/>
      <c r="AC199" s="3"/>
    </row>
    <row r="200" spans="1:29" ht="16.5">
      <c r="A200" s="3"/>
      <c r="B200" s="3"/>
      <c r="C200" s="3"/>
      <c r="D200" s="3"/>
      <c r="E200" s="3"/>
      <c r="F200" s="3"/>
      <c r="G200" s="3"/>
      <c r="H200" s="3"/>
      <c r="I200" s="3"/>
      <c r="J200" s="3"/>
      <c r="K200" s="3"/>
      <c r="L200" s="3"/>
      <c r="M200" s="3"/>
      <c r="N200" s="3"/>
      <c r="O200" s="103"/>
      <c r="P200" s="103"/>
      <c r="Q200" s="103"/>
      <c r="R200" s="103"/>
      <c r="S200" s="103"/>
      <c r="T200" s="103"/>
      <c r="U200" s="103"/>
      <c r="V200" s="103"/>
      <c r="W200" s="3"/>
      <c r="X200" s="3"/>
      <c r="Y200" s="3"/>
      <c r="Z200" s="3"/>
      <c r="AA200" s="2"/>
      <c r="AB200" s="3"/>
      <c r="AC200" s="3"/>
    </row>
    <row r="201" spans="1:29" ht="16.5">
      <c r="A201" s="3"/>
      <c r="B201" s="3"/>
      <c r="C201" s="3"/>
      <c r="D201" s="3"/>
      <c r="E201" s="3"/>
      <c r="F201" s="3"/>
      <c r="G201" s="3"/>
      <c r="H201" s="3"/>
      <c r="I201" s="3"/>
      <c r="J201" s="3"/>
      <c r="K201" s="3"/>
      <c r="L201" s="3"/>
      <c r="M201" s="3"/>
      <c r="N201" s="3"/>
      <c r="O201" s="103"/>
      <c r="P201" s="103"/>
      <c r="Q201" s="103"/>
      <c r="R201" s="103"/>
      <c r="S201" s="103"/>
      <c r="T201" s="103"/>
      <c r="U201" s="103"/>
      <c r="V201" s="103"/>
      <c r="W201" s="3"/>
      <c r="X201" s="3"/>
      <c r="Y201" s="3"/>
      <c r="Z201" s="3"/>
      <c r="AA201" s="2"/>
      <c r="AB201" s="3"/>
      <c r="AC201" s="3"/>
    </row>
    <row r="202" spans="1:29" ht="16.5">
      <c r="A202" s="3"/>
      <c r="B202" s="3"/>
      <c r="C202" s="3"/>
      <c r="D202" s="3"/>
      <c r="E202" s="3"/>
      <c r="F202" s="3"/>
      <c r="G202" s="3"/>
      <c r="H202" s="3"/>
      <c r="I202" s="3"/>
      <c r="J202" s="3"/>
      <c r="K202" s="3"/>
      <c r="L202" s="3"/>
      <c r="M202" s="3"/>
      <c r="N202" s="3"/>
      <c r="O202" s="103"/>
      <c r="P202" s="103"/>
      <c r="Q202" s="103"/>
      <c r="R202" s="103"/>
      <c r="S202" s="103"/>
      <c r="T202" s="103"/>
      <c r="U202" s="103"/>
      <c r="V202" s="103"/>
      <c r="W202" s="3"/>
      <c r="X202" s="3"/>
      <c r="Y202" s="3"/>
      <c r="Z202" s="3"/>
      <c r="AA202" s="2"/>
      <c r="AB202" s="3"/>
      <c r="AC202" s="3"/>
    </row>
    <row r="203" spans="1:29" ht="16.5">
      <c r="A203" s="3"/>
      <c r="B203" s="3"/>
      <c r="C203" s="3"/>
      <c r="D203" s="3"/>
      <c r="E203" s="3"/>
      <c r="F203" s="3"/>
      <c r="G203" s="3"/>
      <c r="H203" s="3"/>
      <c r="I203" s="3"/>
      <c r="J203" s="3"/>
      <c r="K203" s="3"/>
      <c r="L203" s="3"/>
      <c r="M203" s="3"/>
      <c r="N203" s="3"/>
      <c r="O203" s="103"/>
      <c r="P203" s="103"/>
      <c r="Q203" s="103"/>
      <c r="R203" s="103"/>
      <c r="S203" s="103"/>
      <c r="T203" s="103"/>
      <c r="U203" s="103"/>
      <c r="V203" s="103"/>
      <c r="W203" s="3"/>
      <c r="X203" s="3"/>
      <c r="Y203" s="3"/>
      <c r="Z203" s="3"/>
      <c r="AA203" s="2"/>
      <c r="AB203" s="3"/>
      <c r="AC203" s="3"/>
    </row>
    <row r="204" spans="1:29" ht="16.5">
      <c r="A204" s="3"/>
      <c r="B204" s="3"/>
      <c r="C204" s="3"/>
      <c r="D204" s="3"/>
      <c r="E204" s="3"/>
      <c r="F204" s="3"/>
      <c r="G204" s="3"/>
      <c r="H204" s="3"/>
      <c r="I204" s="3"/>
      <c r="J204" s="3"/>
      <c r="K204" s="3"/>
      <c r="L204" s="3"/>
      <c r="M204" s="3"/>
      <c r="N204" s="3"/>
      <c r="O204" s="103"/>
      <c r="P204" s="103"/>
      <c r="Q204" s="103"/>
      <c r="R204" s="103"/>
      <c r="S204" s="103"/>
      <c r="T204" s="103"/>
      <c r="U204" s="103"/>
      <c r="V204" s="103"/>
      <c r="W204" s="3"/>
      <c r="X204" s="3"/>
      <c r="Y204" s="3"/>
      <c r="Z204" s="3"/>
      <c r="AA204" s="2"/>
      <c r="AB204" s="3"/>
      <c r="AC204" s="3"/>
    </row>
    <row r="205" spans="1:29" ht="16.5">
      <c r="A205" s="3"/>
      <c r="B205" s="3"/>
      <c r="C205" s="3"/>
      <c r="D205" s="3"/>
      <c r="E205" s="3"/>
      <c r="F205" s="3"/>
      <c r="G205" s="3"/>
      <c r="H205" s="3"/>
      <c r="I205" s="3"/>
      <c r="J205" s="3"/>
      <c r="K205" s="3"/>
      <c r="L205" s="3"/>
      <c r="M205" s="3"/>
      <c r="N205" s="3"/>
      <c r="O205" s="103"/>
      <c r="P205" s="103"/>
      <c r="Q205" s="103"/>
      <c r="R205" s="103"/>
      <c r="S205" s="103"/>
      <c r="T205" s="103"/>
      <c r="U205" s="103"/>
      <c r="V205" s="103"/>
      <c r="W205" s="3"/>
      <c r="X205" s="3"/>
      <c r="Y205" s="3"/>
      <c r="Z205" s="3"/>
      <c r="AA205" s="2"/>
      <c r="AB205" s="3"/>
      <c r="AC205" s="3"/>
    </row>
    <row r="206" spans="1:29" ht="16.5">
      <c r="A206" s="3"/>
      <c r="B206" s="3"/>
      <c r="C206" s="3"/>
      <c r="D206" s="3"/>
      <c r="E206" s="3"/>
      <c r="F206" s="3"/>
      <c r="G206" s="3"/>
      <c r="H206" s="3"/>
      <c r="I206" s="3"/>
      <c r="J206" s="3"/>
      <c r="K206" s="3"/>
      <c r="L206" s="3"/>
      <c r="M206" s="3"/>
      <c r="N206" s="3"/>
      <c r="O206" s="103"/>
      <c r="P206" s="103"/>
      <c r="Q206" s="103"/>
      <c r="R206" s="103"/>
      <c r="S206" s="103"/>
      <c r="T206" s="103"/>
      <c r="U206" s="103"/>
      <c r="V206" s="103"/>
      <c r="W206" s="3"/>
      <c r="X206" s="3"/>
      <c r="Y206" s="3"/>
      <c r="Z206" s="3"/>
      <c r="AA206" s="2"/>
      <c r="AB206" s="3"/>
      <c r="AC206" s="3"/>
    </row>
    <row r="207" spans="1:29" ht="16.5">
      <c r="A207" s="3"/>
      <c r="B207" s="3"/>
      <c r="C207" s="3"/>
      <c r="D207" s="3"/>
      <c r="E207" s="3"/>
      <c r="F207" s="3"/>
      <c r="G207" s="3"/>
      <c r="H207" s="3"/>
      <c r="I207" s="3"/>
      <c r="J207" s="3"/>
      <c r="K207" s="3"/>
      <c r="L207" s="3"/>
      <c r="M207" s="3"/>
      <c r="N207" s="3"/>
      <c r="O207" s="103"/>
      <c r="P207" s="103"/>
      <c r="Q207" s="103"/>
      <c r="R207" s="103"/>
      <c r="S207" s="103"/>
      <c r="T207" s="103"/>
      <c r="U207" s="103"/>
      <c r="V207" s="103"/>
      <c r="W207" s="3"/>
      <c r="X207" s="3"/>
      <c r="Y207" s="3"/>
      <c r="Z207" s="3"/>
      <c r="AA207" s="2"/>
      <c r="AB207" s="3"/>
      <c r="AC207" s="3"/>
    </row>
    <row r="208" spans="1:29" ht="16.5">
      <c r="A208" s="3"/>
      <c r="B208" s="3"/>
      <c r="C208" s="3"/>
      <c r="D208" s="3"/>
      <c r="E208" s="3"/>
      <c r="F208" s="3"/>
      <c r="G208" s="3"/>
      <c r="H208" s="3"/>
      <c r="I208" s="3"/>
      <c r="J208" s="3"/>
      <c r="K208" s="3"/>
      <c r="L208" s="3"/>
      <c r="M208" s="3"/>
      <c r="N208" s="3"/>
      <c r="O208" s="103"/>
      <c r="P208" s="103"/>
      <c r="Q208" s="103"/>
      <c r="R208" s="103"/>
      <c r="S208" s="103"/>
      <c r="T208" s="103"/>
      <c r="U208" s="103"/>
      <c r="V208" s="103"/>
      <c r="W208" s="3"/>
      <c r="X208" s="3"/>
      <c r="Y208" s="3"/>
      <c r="Z208" s="3"/>
      <c r="AA208" s="2"/>
      <c r="AB208" s="3"/>
      <c r="AC208" s="3"/>
    </row>
    <row r="209" spans="1:29" ht="16.5">
      <c r="A209" s="3"/>
      <c r="B209" s="3"/>
      <c r="C209" s="3"/>
      <c r="D209" s="3"/>
      <c r="E209" s="3"/>
      <c r="F209" s="3"/>
      <c r="G209" s="3"/>
      <c r="H209" s="3"/>
      <c r="I209" s="3"/>
      <c r="J209" s="3"/>
      <c r="K209" s="3"/>
      <c r="L209" s="3"/>
      <c r="M209" s="3"/>
      <c r="N209" s="3"/>
      <c r="O209" s="103"/>
      <c r="P209" s="103"/>
      <c r="Q209" s="103"/>
      <c r="R209" s="103"/>
      <c r="S209" s="103"/>
      <c r="T209" s="103"/>
      <c r="U209" s="103"/>
      <c r="V209" s="103"/>
      <c r="W209" s="3"/>
      <c r="X209" s="3"/>
      <c r="Y209" s="3"/>
      <c r="Z209" s="3"/>
      <c r="AA209" s="2"/>
      <c r="AB209" s="3"/>
      <c r="AC209" s="3"/>
    </row>
    <row r="210" spans="1:29" ht="16.5">
      <c r="A210" s="3"/>
      <c r="B210" s="3"/>
      <c r="C210" s="3"/>
      <c r="D210" s="3"/>
      <c r="E210" s="3"/>
      <c r="F210" s="3"/>
      <c r="G210" s="3"/>
      <c r="H210" s="3"/>
      <c r="I210" s="3"/>
      <c r="J210" s="3"/>
      <c r="K210" s="3"/>
      <c r="L210" s="3"/>
      <c r="M210" s="3"/>
      <c r="N210" s="3"/>
      <c r="O210" s="103"/>
      <c r="P210" s="103"/>
      <c r="Q210" s="103"/>
      <c r="R210" s="103"/>
      <c r="S210" s="103"/>
      <c r="T210" s="103"/>
      <c r="U210" s="103"/>
      <c r="V210" s="103"/>
      <c r="W210" s="3"/>
      <c r="X210" s="3"/>
      <c r="Y210" s="3"/>
      <c r="Z210" s="3"/>
      <c r="AA210" s="2"/>
      <c r="AB210" s="3"/>
      <c r="AC210" s="3"/>
    </row>
    <row r="211" spans="1:29" ht="16.5">
      <c r="A211" s="3"/>
      <c r="B211" s="3"/>
      <c r="C211" s="3"/>
      <c r="D211" s="3"/>
      <c r="E211" s="3"/>
      <c r="F211" s="3"/>
      <c r="G211" s="3"/>
      <c r="H211" s="3"/>
      <c r="I211" s="3"/>
      <c r="J211" s="3"/>
      <c r="K211" s="3"/>
      <c r="L211" s="3"/>
      <c r="M211" s="3"/>
      <c r="N211" s="3"/>
      <c r="O211" s="103"/>
      <c r="P211" s="103"/>
      <c r="Q211" s="103"/>
      <c r="R211" s="103"/>
      <c r="S211" s="103"/>
      <c r="T211" s="103"/>
      <c r="U211" s="103"/>
      <c r="V211" s="103"/>
      <c r="W211" s="3"/>
      <c r="X211" s="3"/>
      <c r="Y211" s="3"/>
      <c r="Z211" s="3"/>
      <c r="AA211" s="2"/>
      <c r="AB211" s="3"/>
      <c r="AC211" s="3"/>
    </row>
    <row r="212" spans="1:29" ht="16.5">
      <c r="A212" s="3"/>
      <c r="B212" s="3"/>
      <c r="C212" s="3"/>
      <c r="D212" s="3"/>
      <c r="E212" s="3"/>
      <c r="F212" s="3"/>
      <c r="G212" s="3"/>
      <c r="H212" s="3"/>
      <c r="I212" s="3"/>
      <c r="J212" s="3"/>
      <c r="K212" s="3"/>
      <c r="L212" s="3"/>
      <c r="M212" s="3"/>
      <c r="N212" s="3"/>
      <c r="O212" s="103"/>
      <c r="P212" s="103"/>
      <c r="Q212" s="103"/>
      <c r="R212" s="103"/>
      <c r="S212" s="103"/>
      <c r="T212" s="103"/>
      <c r="U212" s="103"/>
      <c r="V212" s="103"/>
      <c r="W212" s="3"/>
      <c r="X212" s="3"/>
      <c r="Y212" s="3"/>
      <c r="Z212" s="3"/>
      <c r="AA212" s="2"/>
      <c r="AB212" s="3"/>
      <c r="AC212" s="3"/>
    </row>
    <row r="213" spans="1:29" ht="16.5">
      <c r="A213" s="3"/>
      <c r="B213" s="3"/>
      <c r="C213" s="3"/>
      <c r="D213" s="3"/>
      <c r="E213" s="3"/>
      <c r="F213" s="3"/>
      <c r="G213" s="3"/>
      <c r="H213" s="3"/>
      <c r="I213" s="3"/>
      <c r="J213" s="3"/>
      <c r="K213" s="3"/>
      <c r="L213" s="3"/>
      <c r="M213" s="3"/>
      <c r="N213" s="3"/>
      <c r="O213" s="103"/>
      <c r="P213" s="103"/>
      <c r="Q213" s="103"/>
      <c r="R213" s="103"/>
      <c r="S213" s="103"/>
      <c r="T213" s="103"/>
      <c r="U213" s="103"/>
      <c r="V213" s="103"/>
      <c r="W213" s="3"/>
      <c r="X213" s="3"/>
      <c r="Y213" s="3"/>
      <c r="Z213" s="3"/>
      <c r="AA213" s="2"/>
      <c r="AB213" s="3"/>
      <c r="AC213" s="3"/>
    </row>
    <row r="214" spans="1:29" ht="16.5">
      <c r="A214" s="3"/>
      <c r="B214" s="3"/>
      <c r="C214" s="3"/>
      <c r="D214" s="3"/>
      <c r="E214" s="3"/>
      <c r="F214" s="3"/>
      <c r="G214" s="3"/>
      <c r="H214" s="3"/>
      <c r="I214" s="3"/>
      <c r="J214" s="3"/>
      <c r="K214" s="3"/>
      <c r="L214" s="3"/>
      <c r="M214" s="3"/>
      <c r="N214" s="3"/>
      <c r="O214" s="103"/>
      <c r="P214" s="103"/>
      <c r="Q214" s="103"/>
      <c r="R214" s="103"/>
      <c r="S214" s="103"/>
      <c r="T214" s="103"/>
      <c r="U214" s="103"/>
      <c r="V214" s="103"/>
      <c r="W214" s="3"/>
      <c r="X214" s="3"/>
      <c r="Y214" s="3"/>
      <c r="Z214" s="3"/>
      <c r="AA214" s="2"/>
      <c r="AB214" s="3"/>
      <c r="AC214" s="3"/>
    </row>
    <row r="215" spans="1:29" ht="16.5">
      <c r="A215" s="3"/>
      <c r="B215" s="3"/>
      <c r="C215" s="3"/>
      <c r="D215" s="3"/>
      <c r="E215" s="3"/>
      <c r="F215" s="3"/>
      <c r="G215" s="3"/>
      <c r="H215" s="3"/>
      <c r="I215" s="3"/>
      <c r="J215" s="3"/>
      <c r="K215" s="3"/>
      <c r="L215" s="3"/>
      <c r="M215" s="3"/>
      <c r="N215" s="3"/>
      <c r="O215" s="103"/>
      <c r="P215" s="103"/>
      <c r="Q215" s="103"/>
      <c r="R215" s="103"/>
      <c r="S215" s="103"/>
      <c r="T215" s="103"/>
      <c r="U215" s="103"/>
      <c r="V215" s="103"/>
      <c r="W215" s="3"/>
      <c r="X215" s="3"/>
      <c r="Y215" s="3"/>
      <c r="Z215" s="3"/>
      <c r="AA215" s="2"/>
      <c r="AB215" s="3"/>
      <c r="AC215" s="3"/>
    </row>
    <row r="216" spans="1:29" ht="16.5">
      <c r="A216" s="3"/>
      <c r="B216" s="3"/>
      <c r="C216" s="3"/>
      <c r="D216" s="3"/>
      <c r="E216" s="3"/>
      <c r="F216" s="3"/>
      <c r="G216" s="3"/>
      <c r="H216" s="3"/>
      <c r="I216" s="3"/>
      <c r="J216" s="3"/>
      <c r="K216" s="3"/>
      <c r="L216" s="3"/>
      <c r="M216" s="3"/>
      <c r="N216" s="3"/>
      <c r="O216" s="103"/>
      <c r="P216" s="103"/>
      <c r="Q216" s="103"/>
      <c r="R216" s="103"/>
      <c r="S216" s="103"/>
      <c r="T216" s="103"/>
      <c r="U216" s="103"/>
      <c r="V216" s="103"/>
      <c r="W216" s="3"/>
      <c r="X216" s="3"/>
      <c r="Y216" s="3"/>
      <c r="Z216" s="3"/>
      <c r="AA216" s="2"/>
      <c r="AB216" s="3"/>
      <c r="AC216" s="3"/>
    </row>
    <row r="217" spans="1:29" ht="16.5">
      <c r="A217" s="3"/>
      <c r="B217" s="3"/>
      <c r="C217" s="3"/>
      <c r="D217" s="3"/>
      <c r="E217" s="3"/>
      <c r="F217" s="3"/>
      <c r="G217" s="3"/>
      <c r="H217" s="3"/>
      <c r="I217" s="3"/>
      <c r="J217" s="3"/>
      <c r="K217" s="3"/>
      <c r="L217" s="3"/>
      <c r="M217" s="3"/>
      <c r="N217" s="3"/>
      <c r="O217" s="103"/>
      <c r="P217" s="103"/>
      <c r="Q217" s="103"/>
      <c r="R217" s="103"/>
      <c r="S217" s="103"/>
      <c r="T217" s="103"/>
      <c r="U217" s="103"/>
      <c r="V217" s="103"/>
      <c r="W217" s="3"/>
      <c r="X217" s="3"/>
      <c r="Y217" s="3"/>
      <c r="Z217" s="3"/>
      <c r="AA217" s="2"/>
      <c r="AB217" s="3"/>
      <c r="AC217" s="3"/>
    </row>
    <row r="218" spans="1:29" ht="16.5">
      <c r="A218" s="3"/>
      <c r="B218" s="3"/>
      <c r="C218" s="3"/>
      <c r="D218" s="3"/>
      <c r="E218" s="3"/>
      <c r="F218" s="3"/>
      <c r="G218" s="3"/>
      <c r="H218" s="3"/>
      <c r="I218" s="3"/>
      <c r="J218" s="3"/>
      <c r="K218" s="3"/>
      <c r="L218" s="3"/>
      <c r="M218" s="3"/>
      <c r="N218" s="3"/>
      <c r="O218" s="103"/>
      <c r="P218" s="103"/>
      <c r="Q218" s="103"/>
      <c r="R218" s="103"/>
      <c r="S218" s="103"/>
      <c r="T218" s="103"/>
      <c r="U218" s="103"/>
      <c r="V218" s="103"/>
      <c r="W218" s="3"/>
      <c r="X218" s="3"/>
      <c r="Y218" s="3"/>
      <c r="Z218" s="3"/>
      <c r="AA218" s="2"/>
      <c r="AB218" s="3"/>
      <c r="AC218" s="3"/>
    </row>
    <row r="219" spans="1:29" ht="16.5">
      <c r="A219" s="3"/>
      <c r="B219" s="3"/>
      <c r="C219" s="3"/>
      <c r="D219" s="3"/>
      <c r="E219" s="3"/>
      <c r="F219" s="3"/>
      <c r="G219" s="3"/>
      <c r="H219" s="3"/>
      <c r="I219" s="3"/>
      <c r="J219" s="3"/>
      <c r="K219" s="3"/>
      <c r="L219" s="3"/>
      <c r="M219" s="3"/>
      <c r="N219" s="3"/>
      <c r="O219" s="103"/>
      <c r="P219" s="103"/>
      <c r="Q219" s="103"/>
      <c r="R219" s="103"/>
      <c r="S219" s="103"/>
      <c r="T219" s="103"/>
      <c r="U219" s="103"/>
      <c r="V219" s="103"/>
      <c r="W219" s="3"/>
      <c r="X219" s="3"/>
      <c r="Y219" s="3"/>
      <c r="Z219" s="3"/>
      <c r="AA219" s="2"/>
      <c r="AB219" s="3"/>
      <c r="AC219" s="3"/>
    </row>
    <row r="220" spans="1:29" ht="16.5">
      <c r="A220" s="3"/>
      <c r="B220" s="3"/>
      <c r="C220" s="3"/>
      <c r="D220" s="3"/>
      <c r="E220" s="3"/>
      <c r="F220" s="3"/>
      <c r="G220" s="3"/>
      <c r="H220" s="3"/>
      <c r="I220" s="3"/>
      <c r="J220" s="3"/>
      <c r="K220" s="3"/>
      <c r="L220" s="3"/>
      <c r="M220" s="3"/>
      <c r="N220" s="3"/>
      <c r="O220" s="103"/>
      <c r="P220" s="103"/>
      <c r="Q220" s="103"/>
      <c r="R220" s="103"/>
      <c r="S220" s="103"/>
      <c r="T220" s="103"/>
      <c r="U220" s="103"/>
      <c r="V220" s="103"/>
      <c r="W220" s="3"/>
      <c r="X220" s="3"/>
      <c r="Y220" s="3"/>
      <c r="Z220" s="3"/>
      <c r="AA220" s="2"/>
      <c r="AB220" s="3"/>
      <c r="AC220" s="3"/>
    </row>
    <row r="221" spans="1:29" ht="16.5">
      <c r="A221" s="3"/>
      <c r="B221" s="3"/>
      <c r="C221" s="3"/>
      <c r="D221" s="3"/>
      <c r="E221" s="3"/>
      <c r="F221" s="3"/>
      <c r="G221" s="3"/>
      <c r="H221" s="3"/>
      <c r="I221" s="3"/>
      <c r="J221" s="3"/>
      <c r="K221" s="3"/>
      <c r="L221" s="3"/>
      <c r="M221" s="3"/>
      <c r="N221" s="3"/>
      <c r="O221" s="103"/>
      <c r="P221" s="103"/>
      <c r="Q221" s="103"/>
      <c r="R221" s="103"/>
      <c r="S221" s="103"/>
      <c r="T221" s="103"/>
      <c r="U221" s="103"/>
      <c r="V221" s="103"/>
      <c r="W221" s="3"/>
      <c r="X221" s="3"/>
      <c r="Y221" s="3"/>
      <c r="Z221" s="3"/>
      <c r="AA221" s="2"/>
      <c r="AB221" s="3"/>
      <c r="AC221" s="3"/>
    </row>
    <row r="222" spans="1:29" ht="16.5">
      <c r="A222" s="3"/>
      <c r="B222" s="3"/>
      <c r="C222" s="3"/>
      <c r="D222" s="3"/>
      <c r="E222" s="3"/>
      <c r="F222" s="3"/>
      <c r="G222" s="3"/>
      <c r="H222" s="3"/>
      <c r="I222" s="3"/>
      <c r="J222" s="3"/>
      <c r="K222" s="3"/>
      <c r="L222" s="3"/>
      <c r="M222" s="3"/>
      <c r="N222" s="3"/>
      <c r="O222" s="103"/>
      <c r="P222" s="103"/>
      <c r="Q222" s="103"/>
      <c r="R222" s="103"/>
      <c r="S222" s="103"/>
      <c r="T222" s="103"/>
      <c r="U222" s="103"/>
      <c r="V222" s="103"/>
      <c r="W222" s="3"/>
      <c r="X222" s="3"/>
      <c r="Y222" s="3"/>
      <c r="Z222" s="3"/>
      <c r="AA222" s="2"/>
      <c r="AB222" s="3"/>
      <c r="AC222" s="3"/>
    </row>
    <row r="223" spans="1:29" ht="16.5">
      <c r="A223" s="3"/>
      <c r="B223" s="3"/>
      <c r="C223" s="3"/>
      <c r="D223" s="3"/>
      <c r="E223" s="3"/>
      <c r="F223" s="3"/>
      <c r="G223" s="3"/>
      <c r="H223" s="3"/>
      <c r="I223" s="3"/>
      <c r="J223" s="3"/>
      <c r="K223" s="3"/>
      <c r="L223" s="3"/>
      <c r="M223" s="3"/>
      <c r="N223" s="3"/>
      <c r="O223" s="103"/>
      <c r="P223" s="103"/>
      <c r="Q223" s="103"/>
      <c r="R223" s="103"/>
      <c r="S223" s="103"/>
      <c r="T223" s="103"/>
      <c r="U223" s="103"/>
      <c r="V223" s="103"/>
      <c r="W223" s="3"/>
      <c r="X223" s="3"/>
      <c r="Y223" s="3"/>
      <c r="Z223" s="3"/>
      <c r="AA223" s="2"/>
      <c r="AB223" s="3"/>
      <c r="AC223" s="3"/>
    </row>
    <row r="224" spans="1:29" ht="16.5">
      <c r="A224" s="3"/>
      <c r="B224" s="3"/>
      <c r="C224" s="3"/>
      <c r="D224" s="3"/>
      <c r="E224" s="3"/>
      <c r="F224" s="3"/>
      <c r="G224" s="3"/>
      <c r="H224" s="3"/>
      <c r="I224" s="3"/>
      <c r="J224" s="3"/>
      <c r="K224" s="3"/>
      <c r="L224" s="3"/>
      <c r="M224" s="3"/>
      <c r="N224" s="3"/>
      <c r="O224" s="103"/>
      <c r="P224" s="103"/>
      <c r="Q224" s="103"/>
      <c r="R224" s="103"/>
      <c r="S224" s="103"/>
      <c r="T224" s="103"/>
      <c r="U224" s="103"/>
      <c r="V224" s="103"/>
      <c r="W224" s="3"/>
      <c r="X224" s="3"/>
      <c r="Y224" s="3"/>
      <c r="Z224" s="3"/>
      <c r="AA224" s="2"/>
      <c r="AB224" s="3"/>
      <c r="AC224" s="3"/>
    </row>
    <row r="225" spans="1:29" ht="16.5">
      <c r="A225" s="3"/>
      <c r="B225" s="3"/>
      <c r="C225" s="3"/>
      <c r="D225" s="3"/>
      <c r="E225" s="3"/>
      <c r="F225" s="3"/>
      <c r="G225" s="3"/>
      <c r="H225" s="3"/>
      <c r="I225" s="3"/>
      <c r="J225" s="3"/>
      <c r="K225" s="3"/>
      <c r="L225" s="3"/>
      <c r="M225" s="3"/>
      <c r="N225" s="3"/>
      <c r="O225" s="103"/>
      <c r="P225" s="103"/>
      <c r="Q225" s="103"/>
      <c r="R225" s="103"/>
      <c r="S225" s="103"/>
      <c r="T225" s="103"/>
      <c r="U225" s="103"/>
      <c r="V225" s="103"/>
      <c r="W225" s="3"/>
      <c r="X225" s="3"/>
      <c r="Y225" s="3"/>
      <c r="Z225" s="3"/>
      <c r="AA225" s="2"/>
      <c r="AB225" s="3"/>
      <c r="AC225" s="3"/>
    </row>
    <row r="226" spans="1:29" ht="16.5">
      <c r="A226" s="3"/>
      <c r="B226" s="3"/>
      <c r="C226" s="3"/>
      <c r="D226" s="3"/>
      <c r="E226" s="3"/>
      <c r="F226" s="3"/>
      <c r="G226" s="3"/>
      <c r="H226" s="3"/>
      <c r="I226" s="3"/>
      <c r="J226" s="3"/>
      <c r="K226" s="3"/>
      <c r="L226" s="3"/>
      <c r="M226" s="3"/>
      <c r="N226" s="3"/>
      <c r="O226" s="103"/>
      <c r="P226" s="103"/>
      <c r="Q226" s="103"/>
      <c r="R226" s="103"/>
      <c r="S226" s="103"/>
      <c r="T226" s="103"/>
      <c r="U226" s="103"/>
      <c r="V226" s="103"/>
      <c r="W226" s="3"/>
      <c r="X226" s="3"/>
      <c r="Y226" s="3"/>
      <c r="Z226" s="3"/>
      <c r="AA226" s="2"/>
      <c r="AB226" s="3"/>
      <c r="AC226" s="3"/>
    </row>
    <row r="227" spans="1:29" ht="16.5">
      <c r="A227" s="3"/>
      <c r="B227" s="3"/>
      <c r="C227" s="3"/>
      <c r="D227" s="3"/>
      <c r="E227" s="3"/>
      <c r="F227" s="3"/>
      <c r="G227" s="3"/>
      <c r="H227" s="3"/>
      <c r="I227" s="3"/>
      <c r="J227" s="3"/>
      <c r="K227" s="3"/>
      <c r="L227" s="3"/>
      <c r="M227" s="3"/>
      <c r="N227" s="3"/>
      <c r="O227" s="103"/>
      <c r="P227" s="103"/>
      <c r="Q227" s="103"/>
      <c r="R227" s="103"/>
      <c r="S227" s="103"/>
      <c r="T227" s="103"/>
      <c r="U227" s="103"/>
      <c r="V227" s="103"/>
      <c r="W227" s="3"/>
      <c r="X227" s="3"/>
      <c r="Y227" s="3"/>
      <c r="Z227" s="3"/>
      <c r="AA227" s="2"/>
      <c r="AB227" s="3"/>
      <c r="AC227" s="3"/>
    </row>
    <row r="228" spans="1:29" ht="16.5">
      <c r="A228" s="3"/>
      <c r="B228" s="3"/>
      <c r="C228" s="3"/>
      <c r="D228" s="3"/>
      <c r="E228" s="3"/>
      <c r="F228" s="3"/>
      <c r="G228" s="3"/>
      <c r="H228" s="3"/>
      <c r="I228" s="3"/>
      <c r="J228" s="3"/>
      <c r="K228" s="3"/>
      <c r="L228" s="3"/>
      <c r="M228" s="3"/>
      <c r="N228" s="3"/>
      <c r="O228" s="103"/>
      <c r="P228" s="103"/>
      <c r="Q228" s="103"/>
      <c r="R228" s="103"/>
      <c r="S228" s="103"/>
      <c r="T228" s="103"/>
      <c r="U228" s="103"/>
      <c r="V228" s="103"/>
      <c r="W228" s="3"/>
      <c r="X228" s="3"/>
      <c r="Y228" s="3"/>
      <c r="Z228" s="3"/>
      <c r="AA228" s="2"/>
      <c r="AB228" s="3"/>
      <c r="AC228" s="3"/>
    </row>
    <row r="229" spans="1:29" ht="16.5">
      <c r="A229" s="3"/>
      <c r="B229" s="3"/>
      <c r="C229" s="3"/>
      <c r="D229" s="3"/>
      <c r="E229" s="3"/>
      <c r="F229" s="3"/>
      <c r="G229" s="3"/>
      <c r="H229" s="3"/>
      <c r="I229" s="3"/>
      <c r="J229" s="3"/>
      <c r="K229" s="3"/>
      <c r="L229" s="3"/>
      <c r="M229" s="3"/>
      <c r="N229" s="3"/>
      <c r="O229" s="103"/>
      <c r="P229" s="103"/>
      <c r="Q229" s="103"/>
      <c r="R229" s="103"/>
      <c r="S229" s="103"/>
      <c r="T229" s="103"/>
      <c r="U229" s="103"/>
      <c r="V229" s="103"/>
      <c r="W229" s="3"/>
      <c r="X229" s="3"/>
      <c r="Y229" s="3"/>
      <c r="Z229" s="3"/>
      <c r="AA229" s="2"/>
      <c r="AB229" s="3"/>
      <c r="AC229" s="3"/>
    </row>
    <row r="230" spans="1:29" ht="16.5">
      <c r="A230" s="3"/>
      <c r="B230" s="3"/>
      <c r="C230" s="3"/>
      <c r="D230" s="3"/>
      <c r="E230" s="3"/>
      <c r="F230" s="3"/>
      <c r="G230" s="3"/>
      <c r="H230" s="3"/>
      <c r="I230" s="3"/>
      <c r="J230" s="3"/>
      <c r="K230" s="3"/>
      <c r="L230" s="3"/>
      <c r="M230" s="3"/>
      <c r="N230" s="3"/>
      <c r="O230" s="103"/>
      <c r="P230" s="103"/>
      <c r="Q230" s="103"/>
      <c r="R230" s="103"/>
      <c r="S230" s="103"/>
      <c r="T230" s="103"/>
      <c r="U230" s="103"/>
      <c r="V230" s="103"/>
      <c r="W230" s="3"/>
      <c r="X230" s="3"/>
      <c r="Y230" s="3"/>
      <c r="Z230" s="3"/>
      <c r="AA230" s="2"/>
      <c r="AB230" s="3"/>
      <c r="AC230" s="3"/>
    </row>
    <row r="231" spans="1:29" ht="16.5">
      <c r="A231" s="3"/>
      <c r="B231" s="3"/>
      <c r="C231" s="3"/>
      <c r="D231" s="3"/>
      <c r="E231" s="3"/>
      <c r="F231" s="3"/>
      <c r="G231" s="3"/>
      <c r="H231" s="3"/>
      <c r="I231" s="3"/>
      <c r="J231" s="3"/>
      <c r="K231" s="3"/>
      <c r="L231" s="3"/>
      <c r="M231" s="3"/>
      <c r="N231" s="3"/>
      <c r="O231" s="103"/>
      <c r="P231" s="103"/>
      <c r="Q231" s="103"/>
      <c r="R231" s="103"/>
      <c r="S231" s="103"/>
      <c r="T231" s="103"/>
      <c r="U231" s="103"/>
      <c r="V231" s="103"/>
      <c r="W231" s="3"/>
      <c r="X231" s="3"/>
      <c r="Y231" s="3"/>
      <c r="Z231" s="3"/>
      <c r="AA231" s="2"/>
      <c r="AB231" s="3"/>
      <c r="AC231" s="3"/>
    </row>
    <row r="232" spans="1:29" ht="16.5">
      <c r="A232" s="3"/>
      <c r="B232" s="3"/>
      <c r="C232" s="3"/>
      <c r="D232" s="3"/>
      <c r="E232" s="3"/>
      <c r="F232" s="3"/>
      <c r="G232" s="3"/>
      <c r="H232" s="3"/>
      <c r="I232" s="3"/>
      <c r="J232" s="3"/>
      <c r="K232" s="3"/>
      <c r="L232" s="3"/>
      <c r="M232" s="3"/>
      <c r="N232" s="3"/>
      <c r="O232" s="103"/>
      <c r="P232" s="103"/>
      <c r="Q232" s="103"/>
      <c r="R232" s="103"/>
      <c r="S232" s="103"/>
      <c r="T232" s="103"/>
      <c r="U232" s="103"/>
      <c r="V232" s="103"/>
      <c r="W232" s="3"/>
      <c r="X232" s="3"/>
      <c r="Y232" s="3"/>
      <c r="Z232" s="3"/>
      <c r="AA232" s="2"/>
      <c r="AB232" s="3"/>
      <c r="AC232" s="3"/>
    </row>
    <row r="233" spans="1:29" ht="16.5">
      <c r="A233" s="3"/>
      <c r="B233" s="3"/>
      <c r="C233" s="3"/>
      <c r="D233" s="3"/>
      <c r="E233" s="3"/>
      <c r="F233" s="3"/>
      <c r="G233" s="3"/>
      <c r="H233" s="3"/>
      <c r="I233" s="3"/>
      <c r="J233" s="3"/>
      <c r="K233" s="3"/>
      <c r="L233" s="3"/>
      <c r="M233" s="3"/>
      <c r="N233" s="3"/>
      <c r="O233" s="103"/>
      <c r="P233" s="103"/>
      <c r="Q233" s="103"/>
      <c r="R233" s="103"/>
      <c r="S233" s="103"/>
      <c r="T233" s="103"/>
      <c r="U233" s="103"/>
      <c r="V233" s="103"/>
      <c r="W233" s="3"/>
      <c r="X233" s="3"/>
      <c r="Y233" s="3"/>
      <c r="Z233" s="3"/>
      <c r="AA233" s="2"/>
      <c r="AB233" s="3"/>
      <c r="AC233" s="3"/>
    </row>
    <row r="234" spans="1:29" ht="16.5">
      <c r="A234" s="3"/>
      <c r="B234" s="3"/>
      <c r="C234" s="3"/>
      <c r="D234" s="3"/>
      <c r="E234" s="3"/>
      <c r="F234" s="3"/>
      <c r="G234" s="3"/>
      <c r="H234" s="3"/>
      <c r="I234" s="3"/>
      <c r="J234" s="3"/>
      <c r="K234" s="3"/>
      <c r="L234" s="3"/>
      <c r="M234" s="3"/>
      <c r="N234" s="3"/>
      <c r="O234" s="103"/>
      <c r="P234" s="103"/>
      <c r="Q234" s="103"/>
      <c r="R234" s="103"/>
      <c r="S234" s="103"/>
      <c r="T234" s="103"/>
      <c r="U234" s="103"/>
      <c r="V234" s="103"/>
      <c r="W234" s="3"/>
      <c r="X234" s="3"/>
      <c r="Y234" s="3"/>
      <c r="Z234" s="3"/>
      <c r="AA234" s="2"/>
      <c r="AB234" s="3"/>
      <c r="AC234" s="3"/>
    </row>
    <row r="235" spans="1:29" ht="16.5">
      <c r="A235" s="3"/>
      <c r="B235" s="3"/>
      <c r="C235" s="3"/>
      <c r="D235" s="3"/>
      <c r="E235" s="3"/>
      <c r="F235" s="3"/>
      <c r="G235" s="3"/>
      <c r="H235" s="3"/>
      <c r="I235" s="3"/>
      <c r="J235" s="3"/>
      <c r="K235" s="3"/>
      <c r="L235" s="3"/>
      <c r="M235" s="3"/>
      <c r="N235" s="3"/>
      <c r="O235" s="103"/>
      <c r="P235" s="103"/>
      <c r="Q235" s="103"/>
      <c r="R235" s="103"/>
      <c r="S235" s="103"/>
      <c r="T235" s="103"/>
      <c r="U235" s="103"/>
      <c r="V235" s="103"/>
      <c r="W235" s="3"/>
      <c r="X235" s="3"/>
      <c r="Y235" s="3"/>
      <c r="Z235" s="3"/>
      <c r="AA235" s="2"/>
      <c r="AB235" s="3"/>
      <c r="AC235" s="3"/>
    </row>
    <row r="236" spans="1:29" ht="16.5">
      <c r="A236" s="3"/>
      <c r="B236" s="3"/>
      <c r="C236" s="3"/>
      <c r="D236" s="3"/>
      <c r="E236" s="3"/>
      <c r="F236" s="3"/>
      <c r="G236" s="3"/>
      <c r="H236" s="3"/>
      <c r="I236" s="3"/>
      <c r="J236" s="3"/>
      <c r="K236" s="3"/>
      <c r="L236" s="3"/>
      <c r="M236" s="3"/>
      <c r="N236" s="3"/>
      <c r="O236" s="103"/>
      <c r="P236" s="103"/>
      <c r="Q236" s="103"/>
      <c r="R236" s="103"/>
      <c r="S236" s="103"/>
      <c r="T236" s="103"/>
      <c r="U236" s="103"/>
      <c r="V236" s="103"/>
      <c r="W236" s="3"/>
      <c r="X236" s="3"/>
      <c r="Y236" s="3"/>
      <c r="Z236" s="3"/>
      <c r="AA236" s="2"/>
      <c r="AB236" s="3"/>
      <c r="AC236" s="3"/>
    </row>
    <row r="237" spans="1:29" ht="16.5">
      <c r="A237" s="3"/>
      <c r="B237" s="3"/>
      <c r="C237" s="3"/>
      <c r="D237" s="3"/>
      <c r="E237" s="3"/>
      <c r="F237" s="3"/>
      <c r="G237" s="3"/>
      <c r="H237" s="3"/>
      <c r="I237" s="3"/>
      <c r="J237" s="3"/>
      <c r="K237" s="3"/>
      <c r="L237" s="3"/>
      <c r="M237" s="3"/>
      <c r="N237" s="3"/>
      <c r="O237" s="103"/>
      <c r="P237" s="103"/>
      <c r="Q237" s="103"/>
      <c r="R237" s="103"/>
      <c r="S237" s="103"/>
      <c r="T237" s="103"/>
      <c r="U237" s="103"/>
      <c r="V237" s="103"/>
      <c r="W237" s="3"/>
      <c r="X237" s="3"/>
      <c r="Y237" s="3"/>
      <c r="Z237" s="3"/>
      <c r="AA237" s="2"/>
      <c r="AB237" s="3"/>
      <c r="AC237" s="3"/>
    </row>
    <row r="238" spans="1:29" ht="16.5">
      <c r="A238" s="3"/>
      <c r="B238" s="3"/>
      <c r="C238" s="3"/>
      <c r="D238" s="3"/>
      <c r="E238" s="3"/>
      <c r="F238" s="3"/>
      <c r="G238" s="3"/>
      <c r="H238" s="3"/>
      <c r="I238" s="3"/>
      <c r="J238" s="3"/>
      <c r="K238" s="3"/>
      <c r="L238" s="3"/>
      <c r="M238" s="3"/>
      <c r="N238" s="3"/>
      <c r="O238" s="103"/>
      <c r="P238" s="103"/>
      <c r="Q238" s="103"/>
      <c r="R238" s="103"/>
      <c r="S238" s="103"/>
      <c r="T238" s="103"/>
      <c r="U238" s="103"/>
      <c r="V238" s="103"/>
      <c r="W238" s="3"/>
      <c r="X238" s="3"/>
      <c r="Y238" s="3"/>
      <c r="Z238" s="3"/>
      <c r="AA238" s="2"/>
      <c r="AB238" s="3"/>
      <c r="AC238" s="3"/>
    </row>
    <row r="239" spans="1:29" ht="16.5">
      <c r="A239" s="3"/>
      <c r="B239" s="3"/>
      <c r="C239" s="3"/>
      <c r="D239" s="3"/>
      <c r="E239" s="3"/>
      <c r="F239" s="3"/>
      <c r="G239" s="3"/>
      <c r="H239" s="3"/>
      <c r="I239" s="3"/>
      <c r="J239" s="3"/>
      <c r="K239" s="3"/>
      <c r="L239" s="3"/>
      <c r="M239" s="3"/>
      <c r="N239" s="3"/>
      <c r="O239" s="103"/>
      <c r="P239" s="103"/>
      <c r="Q239" s="103"/>
      <c r="R239" s="103"/>
      <c r="S239" s="103"/>
      <c r="T239" s="103"/>
      <c r="U239" s="103"/>
      <c r="V239" s="103"/>
      <c r="W239" s="3"/>
      <c r="X239" s="3"/>
      <c r="Y239" s="3"/>
      <c r="Z239" s="3"/>
      <c r="AA239" s="2"/>
      <c r="AB239" s="3"/>
      <c r="AC239" s="3"/>
    </row>
    <row r="240" spans="1:29" ht="16.5">
      <c r="A240" s="3"/>
      <c r="B240" s="3"/>
      <c r="C240" s="3"/>
      <c r="D240" s="3"/>
      <c r="E240" s="3"/>
      <c r="F240" s="3"/>
      <c r="G240" s="3"/>
      <c r="H240" s="3"/>
      <c r="I240" s="3"/>
      <c r="J240" s="3"/>
      <c r="K240" s="3"/>
      <c r="L240" s="3"/>
      <c r="M240" s="3"/>
      <c r="N240" s="3"/>
      <c r="O240" s="103"/>
      <c r="P240" s="103"/>
      <c r="Q240" s="103"/>
      <c r="R240" s="103"/>
      <c r="S240" s="103"/>
      <c r="T240" s="103"/>
      <c r="U240" s="103"/>
      <c r="V240" s="103"/>
      <c r="W240" s="3"/>
      <c r="X240" s="3"/>
      <c r="Y240" s="3"/>
      <c r="Z240" s="3"/>
      <c r="AA240" s="2"/>
      <c r="AB240" s="3"/>
      <c r="AC240" s="3"/>
    </row>
    <row r="241" spans="1:29" ht="16.5">
      <c r="A241" s="3"/>
      <c r="B241" s="3"/>
      <c r="C241" s="3"/>
      <c r="D241" s="3"/>
      <c r="E241" s="3"/>
      <c r="F241" s="3"/>
      <c r="G241" s="3"/>
      <c r="H241" s="3"/>
      <c r="I241" s="3"/>
      <c r="J241" s="3"/>
      <c r="K241" s="3"/>
      <c r="L241" s="3"/>
      <c r="M241" s="3"/>
      <c r="N241" s="3"/>
      <c r="O241" s="103"/>
      <c r="P241" s="103"/>
      <c r="Q241" s="103"/>
      <c r="R241" s="103"/>
      <c r="S241" s="103"/>
      <c r="T241" s="103"/>
      <c r="U241" s="103"/>
      <c r="V241" s="103"/>
      <c r="W241" s="3"/>
      <c r="X241" s="3"/>
      <c r="Y241" s="3"/>
      <c r="Z241" s="3"/>
      <c r="AA241" s="2"/>
      <c r="AB241" s="3"/>
      <c r="AC241" s="3"/>
    </row>
    <row r="242" spans="1:29" ht="16.5">
      <c r="A242" s="3"/>
      <c r="B242" s="3"/>
      <c r="C242" s="3"/>
      <c r="D242" s="3"/>
      <c r="E242" s="3"/>
      <c r="F242" s="3"/>
      <c r="G242" s="3"/>
      <c r="H242" s="3"/>
      <c r="I242" s="3"/>
      <c r="J242" s="3"/>
      <c r="K242" s="3"/>
      <c r="L242" s="3"/>
      <c r="M242" s="3"/>
      <c r="N242" s="3"/>
      <c r="O242" s="103"/>
      <c r="P242" s="103"/>
      <c r="Q242" s="103"/>
      <c r="R242" s="103"/>
      <c r="S242" s="103"/>
      <c r="T242" s="103"/>
      <c r="U242" s="103"/>
      <c r="V242" s="103"/>
      <c r="W242" s="3"/>
      <c r="X242" s="3"/>
      <c r="Y242" s="3"/>
      <c r="Z242" s="3"/>
      <c r="AA242" s="2"/>
      <c r="AB242" s="3"/>
      <c r="AC242" s="3"/>
    </row>
    <row r="243" spans="1:29" ht="16.5">
      <c r="A243" s="3"/>
      <c r="B243" s="3"/>
      <c r="C243" s="3"/>
      <c r="D243" s="3"/>
      <c r="E243" s="3"/>
      <c r="F243" s="3"/>
      <c r="G243" s="3"/>
      <c r="H243" s="3"/>
      <c r="I243" s="3"/>
      <c r="J243" s="3"/>
      <c r="K243" s="3"/>
      <c r="L243" s="3"/>
      <c r="M243" s="3"/>
      <c r="N243" s="3"/>
      <c r="O243" s="103"/>
      <c r="P243" s="103"/>
      <c r="Q243" s="103"/>
      <c r="R243" s="103"/>
      <c r="S243" s="103"/>
      <c r="T243" s="103"/>
      <c r="U243" s="103"/>
      <c r="V243" s="103"/>
      <c r="W243" s="3"/>
      <c r="X243" s="3"/>
      <c r="Y243" s="3"/>
      <c r="Z243" s="3"/>
      <c r="AA243" s="2"/>
      <c r="AB243" s="3"/>
      <c r="AC243" s="3"/>
    </row>
    <row r="244" spans="1:29" ht="16.5">
      <c r="A244" s="3"/>
      <c r="B244" s="3"/>
      <c r="C244" s="3"/>
      <c r="D244" s="3"/>
      <c r="E244" s="3"/>
      <c r="F244" s="3"/>
      <c r="G244" s="3"/>
      <c r="H244" s="3"/>
      <c r="I244" s="3"/>
      <c r="J244" s="3"/>
      <c r="K244" s="3"/>
      <c r="L244" s="3"/>
      <c r="M244" s="3"/>
      <c r="N244" s="3"/>
      <c r="O244" s="103"/>
      <c r="P244" s="103"/>
      <c r="Q244" s="103"/>
      <c r="R244" s="103"/>
      <c r="S244" s="103"/>
      <c r="T244" s="103"/>
      <c r="U244" s="103"/>
      <c r="V244" s="103"/>
      <c r="W244" s="3"/>
      <c r="X244" s="3"/>
      <c r="Y244" s="3"/>
      <c r="Z244" s="3"/>
      <c r="AA244" s="2"/>
      <c r="AB244" s="3"/>
      <c r="AC244" s="3"/>
    </row>
    <row r="245" spans="1:29" ht="16.5">
      <c r="A245" s="3"/>
      <c r="B245" s="3"/>
      <c r="C245" s="3"/>
      <c r="D245" s="3"/>
      <c r="E245" s="3"/>
      <c r="F245" s="3"/>
      <c r="G245" s="3"/>
      <c r="H245" s="3"/>
      <c r="I245" s="3"/>
      <c r="J245" s="3"/>
      <c r="K245" s="3"/>
      <c r="L245" s="3"/>
      <c r="M245" s="3"/>
      <c r="N245" s="3"/>
      <c r="O245" s="103"/>
      <c r="P245" s="103"/>
      <c r="Q245" s="103"/>
      <c r="R245" s="103"/>
      <c r="S245" s="103"/>
      <c r="T245" s="103"/>
      <c r="U245" s="103"/>
      <c r="V245" s="103"/>
      <c r="W245" s="3"/>
      <c r="X245" s="3"/>
      <c r="Y245" s="3"/>
      <c r="Z245" s="3"/>
      <c r="AA245" s="2"/>
      <c r="AB245" s="3"/>
      <c r="AC245" s="3"/>
    </row>
    <row r="246" spans="1:29" ht="16.5">
      <c r="A246" s="3"/>
      <c r="B246" s="3"/>
      <c r="C246" s="3"/>
      <c r="D246" s="3"/>
      <c r="E246" s="3"/>
      <c r="F246" s="3"/>
      <c r="G246" s="3"/>
      <c r="H246" s="3"/>
      <c r="I246" s="3"/>
      <c r="J246" s="3"/>
      <c r="K246" s="3"/>
      <c r="L246" s="3"/>
      <c r="M246" s="3"/>
      <c r="N246" s="3"/>
      <c r="O246" s="103"/>
      <c r="P246" s="103"/>
      <c r="Q246" s="103"/>
      <c r="R246" s="103"/>
      <c r="S246" s="103"/>
      <c r="T246" s="103"/>
      <c r="U246" s="103"/>
      <c r="V246" s="103"/>
      <c r="W246" s="3"/>
      <c r="X246" s="3"/>
      <c r="Y246" s="3"/>
      <c r="Z246" s="3"/>
      <c r="AA246" s="2"/>
      <c r="AB246" s="3"/>
      <c r="AC246" s="3"/>
    </row>
    <row r="247" spans="1:29" ht="16.5">
      <c r="A247" s="3"/>
      <c r="B247" s="3"/>
      <c r="C247" s="3"/>
      <c r="D247" s="3"/>
      <c r="E247" s="3"/>
      <c r="F247" s="3"/>
      <c r="G247" s="3"/>
      <c r="H247" s="3"/>
      <c r="I247" s="3"/>
      <c r="J247" s="3"/>
      <c r="K247" s="3"/>
      <c r="L247" s="3"/>
      <c r="M247" s="3"/>
      <c r="N247" s="3"/>
      <c r="O247" s="103"/>
      <c r="P247" s="103"/>
      <c r="Q247" s="103"/>
      <c r="R247" s="103"/>
      <c r="S247" s="103"/>
      <c r="T247" s="103"/>
      <c r="U247" s="103"/>
      <c r="V247" s="103"/>
      <c r="W247" s="3"/>
      <c r="X247" s="3"/>
      <c r="Y247" s="3"/>
      <c r="Z247" s="3"/>
      <c r="AA247" s="2"/>
      <c r="AB247" s="3"/>
      <c r="AC247" s="3"/>
    </row>
    <row r="248" spans="1:29" ht="16.5">
      <c r="A248" s="3"/>
      <c r="B248" s="3"/>
      <c r="C248" s="3"/>
      <c r="D248" s="3"/>
      <c r="E248" s="3"/>
      <c r="F248" s="3"/>
      <c r="G248" s="3"/>
      <c r="H248" s="3"/>
      <c r="I248" s="3"/>
      <c r="J248" s="3"/>
      <c r="K248" s="3"/>
      <c r="L248" s="3"/>
      <c r="M248" s="3"/>
      <c r="N248" s="3"/>
      <c r="O248" s="103"/>
      <c r="P248" s="103"/>
      <c r="Q248" s="103"/>
      <c r="R248" s="103"/>
      <c r="S248" s="103"/>
      <c r="T248" s="103"/>
      <c r="U248" s="103"/>
      <c r="V248" s="103"/>
      <c r="W248" s="3"/>
      <c r="X248" s="3"/>
      <c r="Y248" s="3"/>
      <c r="Z248" s="3"/>
      <c r="AA248" s="2"/>
      <c r="AB248" s="3"/>
      <c r="AC248" s="3"/>
    </row>
    <row r="249" spans="1:29" ht="16.5">
      <c r="A249" s="3"/>
      <c r="B249" s="3"/>
      <c r="C249" s="3"/>
      <c r="D249" s="3"/>
      <c r="E249" s="3"/>
      <c r="F249" s="3"/>
      <c r="G249" s="3"/>
      <c r="H249" s="3"/>
      <c r="I249" s="3"/>
      <c r="J249" s="3"/>
      <c r="K249" s="3"/>
      <c r="L249" s="3"/>
      <c r="M249" s="3"/>
      <c r="N249" s="3"/>
      <c r="O249" s="103"/>
      <c r="P249" s="103"/>
      <c r="Q249" s="103"/>
      <c r="R249" s="103"/>
      <c r="S249" s="103"/>
      <c r="T249" s="103"/>
      <c r="U249" s="103"/>
      <c r="V249" s="103"/>
      <c r="W249" s="3"/>
      <c r="X249" s="3"/>
      <c r="Y249" s="3"/>
      <c r="Z249" s="3"/>
      <c r="AA249" s="2"/>
      <c r="AB249" s="3"/>
      <c r="AC249" s="3"/>
    </row>
    <row r="250" spans="1:29" ht="16.5">
      <c r="A250" s="3"/>
      <c r="B250" s="3"/>
      <c r="C250" s="3"/>
      <c r="D250" s="3"/>
      <c r="E250" s="3"/>
      <c r="F250" s="3"/>
      <c r="G250" s="3"/>
      <c r="H250" s="3"/>
      <c r="I250" s="3"/>
      <c r="J250" s="3"/>
      <c r="K250" s="3"/>
      <c r="L250" s="3"/>
      <c r="M250" s="3"/>
      <c r="N250" s="3"/>
      <c r="O250" s="103"/>
      <c r="P250" s="103"/>
      <c r="Q250" s="103"/>
      <c r="R250" s="103"/>
      <c r="S250" s="103"/>
      <c r="T250" s="103"/>
      <c r="U250" s="103"/>
      <c r="V250" s="103"/>
      <c r="W250" s="3"/>
      <c r="X250" s="3"/>
      <c r="Y250" s="3"/>
      <c r="Z250" s="3"/>
      <c r="AA250" s="2"/>
      <c r="AB250" s="3"/>
      <c r="AC250" s="3"/>
    </row>
    <row r="251" spans="1:29" ht="16.5">
      <c r="A251" s="3"/>
      <c r="B251" s="3"/>
      <c r="C251" s="3"/>
      <c r="D251" s="3"/>
      <c r="E251" s="3"/>
      <c r="F251" s="3"/>
      <c r="G251" s="3"/>
      <c r="H251" s="3"/>
      <c r="I251" s="3"/>
      <c r="J251" s="3"/>
      <c r="K251" s="3"/>
      <c r="L251" s="3"/>
      <c r="M251" s="3"/>
      <c r="N251" s="3"/>
      <c r="O251" s="103"/>
      <c r="P251" s="103"/>
      <c r="Q251" s="103"/>
      <c r="R251" s="103"/>
      <c r="S251" s="103"/>
      <c r="T251" s="103"/>
      <c r="U251" s="103"/>
      <c r="V251" s="103"/>
      <c r="W251" s="3"/>
      <c r="X251" s="3"/>
      <c r="Y251" s="3"/>
      <c r="Z251" s="3"/>
      <c r="AA251" s="2"/>
      <c r="AB251" s="3"/>
      <c r="AC251" s="3"/>
    </row>
    <row r="252" spans="1:29" ht="16.5">
      <c r="A252" s="3"/>
      <c r="B252" s="3"/>
      <c r="C252" s="3"/>
      <c r="D252" s="3"/>
      <c r="E252" s="3"/>
      <c r="F252" s="3"/>
      <c r="G252" s="3"/>
      <c r="H252" s="3"/>
      <c r="I252" s="3"/>
      <c r="J252" s="3"/>
      <c r="K252" s="3"/>
      <c r="L252" s="3"/>
      <c r="M252" s="3"/>
      <c r="N252" s="3"/>
      <c r="O252" s="103"/>
      <c r="P252" s="103"/>
      <c r="Q252" s="103"/>
      <c r="R252" s="103"/>
      <c r="S252" s="103"/>
      <c r="T252" s="103"/>
      <c r="U252" s="103"/>
      <c r="V252" s="103"/>
      <c r="W252" s="3"/>
      <c r="X252" s="3"/>
      <c r="Y252" s="3"/>
      <c r="Z252" s="3"/>
      <c r="AA252" s="2"/>
      <c r="AB252" s="3"/>
      <c r="AC252" s="3"/>
    </row>
    <row r="253" spans="1:29" ht="16.5">
      <c r="A253" s="3"/>
      <c r="B253" s="3"/>
      <c r="C253" s="3"/>
      <c r="D253" s="3"/>
      <c r="E253" s="3"/>
      <c r="F253" s="3"/>
      <c r="G253" s="3"/>
      <c r="H253" s="3"/>
      <c r="I253" s="3"/>
      <c r="J253" s="3"/>
      <c r="K253" s="3"/>
      <c r="L253" s="3"/>
      <c r="M253" s="3"/>
      <c r="N253" s="3"/>
      <c r="O253" s="103"/>
      <c r="P253" s="103"/>
      <c r="Q253" s="103"/>
      <c r="R253" s="103"/>
      <c r="S253" s="103"/>
      <c r="T253" s="103"/>
      <c r="U253" s="103"/>
      <c r="V253" s="103"/>
      <c r="W253" s="3"/>
      <c r="X253" s="3"/>
      <c r="Y253" s="3"/>
      <c r="Z253" s="3"/>
      <c r="AA253" s="2"/>
      <c r="AB253" s="3"/>
      <c r="AC253" s="3"/>
    </row>
    <row r="254" spans="1:29" ht="16.5">
      <c r="A254" s="3"/>
      <c r="B254" s="3"/>
      <c r="C254" s="3"/>
      <c r="D254" s="3"/>
      <c r="E254" s="3"/>
      <c r="F254" s="3"/>
      <c r="G254" s="3"/>
      <c r="H254" s="3"/>
      <c r="I254" s="3"/>
      <c r="J254" s="3"/>
      <c r="K254" s="3"/>
      <c r="L254" s="3"/>
      <c r="M254" s="3"/>
      <c r="N254" s="3"/>
      <c r="O254" s="103"/>
      <c r="P254" s="103"/>
      <c r="Q254" s="103"/>
      <c r="R254" s="103"/>
      <c r="S254" s="103"/>
      <c r="T254" s="103"/>
      <c r="U254" s="103"/>
      <c r="V254" s="103"/>
      <c r="W254" s="3"/>
      <c r="X254" s="3"/>
      <c r="Y254" s="3"/>
      <c r="Z254" s="3"/>
      <c r="AA254" s="2"/>
      <c r="AB254" s="3"/>
      <c r="AC254" s="3"/>
    </row>
    <row r="255" spans="1:29" ht="16.5">
      <c r="A255" s="3"/>
      <c r="B255" s="3"/>
      <c r="C255" s="3"/>
      <c r="D255" s="3"/>
      <c r="E255" s="3"/>
      <c r="F255" s="3"/>
      <c r="G255" s="3"/>
      <c r="H255" s="3"/>
      <c r="I255" s="3"/>
      <c r="J255" s="3"/>
      <c r="K255" s="3"/>
      <c r="L255" s="3"/>
      <c r="M255" s="3"/>
      <c r="N255" s="3"/>
      <c r="O255" s="103"/>
      <c r="P255" s="103"/>
      <c r="Q255" s="103"/>
      <c r="R255" s="103"/>
      <c r="S255" s="103"/>
      <c r="T255" s="103"/>
      <c r="U255" s="103"/>
      <c r="V255" s="103"/>
      <c r="W255" s="3"/>
      <c r="X255" s="3"/>
      <c r="Y255" s="3"/>
      <c r="Z255" s="3"/>
      <c r="AA255" s="2"/>
      <c r="AB255" s="3"/>
      <c r="AC255" s="3"/>
    </row>
    <row r="256" spans="1:29" ht="16.5">
      <c r="A256" s="3"/>
      <c r="B256" s="3"/>
      <c r="C256" s="3"/>
      <c r="D256" s="3"/>
      <c r="E256" s="3"/>
      <c r="F256" s="3"/>
      <c r="G256" s="3"/>
      <c r="H256" s="3"/>
      <c r="I256" s="3"/>
      <c r="J256" s="3"/>
      <c r="K256" s="3"/>
      <c r="L256" s="3"/>
      <c r="M256" s="3"/>
      <c r="N256" s="3"/>
      <c r="O256" s="103"/>
      <c r="P256" s="103"/>
      <c r="Q256" s="103"/>
      <c r="R256" s="103"/>
      <c r="S256" s="103"/>
      <c r="T256" s="103"/>
      <c r="U256" s="103"/>
      <c r="V256" s="103"/>
      <c r="W256" s="3"/>
      <c r="X256" s="3"/>
      <c r="Y256" s="3"/>
      <c r="Z256" s="3"/>
      <c r="AA256" s="2"/>
      <c r="AB256" s="3"/>
      <c r="AC256" s="3"/>
    </row>
    <row r="257" spans="1:29" ht="16.5">
      <c r="A257" s="3"/>
      <c r="B257" s="3"/>
      <c r="C257" s="3"/>
      <c r="D257" s="3"/>
      <c r="E257" s="3"/>
      <c r="F257" s="3"/>
      <c r="G257" s="3"/>
      <c r="H257" s="3"/>
      <c r="I257" s="3"/>
      <c r="J257" s="3"/>
      <c r="K257" s="3"/>
      <c r="L257" s="3"/>
      <c r="M257" s="3"/>
      <c r="N257" s="3"/>
      <c r="O257" s="103"/>
      <c r="P257" s="103"/>
      <c r="Q257" s="103"/>
      <c r="R257" s="103"/>
      <c r="S257" s="103"/>
      <c r="T257" s="103"/>
      <c r="U257" s="103"/>
      <c r="V257" s="103"/>
      <c r="W257" s="3"/>
      <c r="X257" s="3"/>
      <c r="Y257" s="3"/>
      <c r="Z257" s="3"/>
      <c r="AA257" s="2"/>
      <c r="AB257" s="3"/>
      <c r="AC257" s="3"/>
    </row>
    <row r="258" spans="1:29" ht="16.5">
      <c r="A258" s="3"/>
      <c r="B258" s="3"/>
      <c r="C258" s="3"/>
      <c r="D258" s="3"/>
      <c r="E258" s="3"/>
      <c r="F258" s="3"/>
      <c r="G258" s="3"/>
      <c r="H258" s="3"/>
      <c r="I258" s="3"/>
      <c r="J258" s="3"/>
      <c r="K258" s="3"/>
      <c r="L258" s="3"/>
      <c r="M258" s="3"/>
      <c r="N258" s="3"/>
      <c r="O258" s="103"/>
      <c r="P258" s="103"/>
      <c r="Q258" s="103"/>
      <c r="R258" s="103"/>
      <c r="S258" s="103"/>
      <c r="T258" s="103"/>
      <c r="U258" s="103"/>
      <c r="V258" s="103"/>
      <c r="W258" s="3"/>
      <c r="X258" s="3"/>
      <c r="Y258" s="3"/>
      <c r="Z258" s="3"/>
      <c r="AA258" s="2"/>
      <c r="AB258" s="3"/>
      <c r="AC258" s="3"/>
    </row>
    <row r="259" spans="1:29" ht="16.5">
      <c r="A259" s="3"/>
      <c r="B259" s="3"/>
      <c r="C259" s="3"/>
      <c r="D259" s="3"/>
      <c r="E259" s="3"/>
      <c r="F259" s="3"/>
      <c r="G259" s="3"/>
      <c r="H259" s="3"/>
      <c r="I259" s="3"/>
      <c r="J259" s="3"/>
      <c r="K259" s="3"/>
      <c r="L259" s="3"/>
      <c r="M259" s="3"/>
      <c r="N259" s="3"/>
      <c r="O259" s="103"/>
      <c r="P259" s="103"/>
      <c r="Q259" s="103"/>
      <c r="R259" s="103"/>
      <c r="S259" s="103"/>
      <c r="T259" s="103"/>
      <c r="U259" s="103"/>
      <c r="V259" s="103"/>
      <c r="W259" s="3"/>
      <c r="X259" s="3"/>
      <c r="Y259" s="3"/>
      <c r="Z259" s="3"/>
      <c r="AA259" s="2"/>
      <c r="AB259" s="3"/>
      <c r="AC259" s="3"/>
    </row>
    <row r="260" spans="1:29" ht="16.5">
      <c r="A260" s="3"/>
      <c r="B260" s="3"/>
      <c r="C260" s="3"/>
      <c r="D260" s="3"/>
      <c r="E260" s="3"/>
      <c r="F260" s="3"/>
      <c r="G260" s="3"/>
      <c r="H260" s="3"/>
      <c r="I260" s="3"/>
      <c r="J260" s="3"/>
      <c r="K260" s="3"/>
      <c r="L260" s="3"/>
      <c r="M260" s="3"/>
      <c r="N260" s="3"/>
      <c r="O260" s="103"/>
      <c r="P260" s="103"/>
      <c r="Q260" s="103"/>
      <c r="R260" s="103"/>
      <c r="S260" s="103"/>
      <c r="T260" s="103"/>
      <c r="U260" s="103"/>
      <c r="V260" s="103"/>
      <c r="W260" s="3"/>
      <c r="X260" s="3"/>
      <c r="Y260" s="3"/>
      <c r="Z260" s="3"/>
      <c r="AA260" s="2"/>
      <c r="AB260" s="3"/>
      <c r="AC260" s="3"/>
    </row>
    <row r="261" spans="1:29" ht="16.5">
      <c r="A261" s="3"/>
      <c r="B261" s="3"/>
      <c r="C261" s="3"/>
      <c r="D261" s="3"/>
      <c r="E261" s="3"/>
      <c r="F261" s="3"/>
      <c r="G261" s="3"/>
      <c r="H261" s="3"/>
      <c r="I261" s="3"/>
      <c r="J261" s="3"/>
      <c r="K261" s="3"/>
      <c r="L261" s="3"/>
      <c r="M261" s="3"/>
      <c r="N261" s="3"/>
      <c r="O261" s="103"/>
      <c r="P261" s="103"/>
      <c r="Q261" s="103"/>
      <c r="R261" s="103"/>
      <c r="S261" s="103"/>
      <c r="T261" s="103"/>
      <c r="U261" s="103"/>
      <c r="V261" s="103"/>
      <c r="W261" s="3"/>
      <c r="X261" s="3"/>
      <c r="Y261" s="3"/>
      <c r="Z261" s="3"/>
      <c r="AA261" s="2"/>
      <c r="AB261" s="3"/>
      <c r="AC261" s="3"/>
    </row>
    <row r="262" spans="1:29" ht="16.5">
      <c r="A262" s="3"/>
      <c r="B262" s="3"/>
      <c r="C262" s="3"/>
      <c r="D262" s="3"/>
      <c r="E262" s="3"/>
      <c r="F262" s="3"/>
      <c r="G262" s="3"/>
      <c r="H262" s="3"/>
      <c r="I262" s="3"/>
      <c r="J262" s="3"/>
      <c r="K262" s="3"/>
      <c r="L262" s="3"/>
      <c r="M262" s="3"/>
      <c r="N262" s="3"/>
      <c r="O262" s="103"/>
      <c r="P262" s="103"/>
      <c r="Q262" s="103"/>
      <c r="R262" s="103"/>
      <c r="S262" s="103"/>
      <c r="T262" s="103"/>
      <c r="U262" s="103"/>
      <c r="V262" s="103"/>
      <c r="W262" s="3"/>
      <c r="X262" s="3"/>
      <c r="Y262" s="3"/>
      <c r="Z262" s="3"/>
      <c r="AA262" s="2"/>
      <c r="AB262" s="3"/>
      <c r="AC262" s="3"/>
    </row>
    <row r="263" spans="1:29" ht="16.5">
      <c r="A263" s="3"/>
      <c r="B263" s="3"/>
      <c r="C263" s="3"/>
      <c r="D263" s="3"/>
      <c r="E263" s="3"/>
      <c r="F263" s="3"/>
      <c r="G263" s="3"/>
      <c r="H263" s="3"/>
      <c r="I263" s="3"/>
      <c r="J263" s="3"/>
      <c r="K263" s="3"/>
      <c r="L263" s="3"/>
      <c r="M263" s="3"/>
      <c r="N263" s="3"/>
      <c r="O263" s="103"/>
      <c r="P263" s="103"/>
      <c r="Q263" s="103"/>
      <c r="R263" s="103"/>
      <c r="S263" s="103"/>
      <c r="T263" s="103"/>
      <c r="U263" s="103"/>
      <c r="V263" s="103"/>
      <c r="W263" s="3"/>
      <c r="X263" s="3"/>
      <c r="Y263" s="3"/>
      <c r="Z263" s="3"/>
      <c r="AA263" s="2"/>
      <c r="AB263" s="3"/>
      <c r="AC263" s="3"/>
    </row>
    <row r="264" spans="1:29" ht="16.5">
      <c r="A264" s="3"/>
      <c r="B264" s="3"/>
      <c r="C264" s="3"/>
      <c r="D264" s="3"/>
      <c r="E264" s="3"/>
      <c r="F264" s="3"/>
      <c r="G264" s="3"/>
      <c r="H264" s="3"/>
      <c r="I264" s="3"/>
      <c r="J264" s="3"/>
      <c r="K264" s="3"/>
      <c r="L264" s="3"/>
      <c r="M264" s="3"/>
      <c r="N264" s="3"/>
      <c r="O264" s="103"/>
      <c r="P264" s="103"/>
      <c r="Q264" s="103"/>
      <c r="R264" s="103"/>
      <c r="S264" s="103"/>
      <c r="T264" s="103"/>
      <c r="U264" s="103"/>
      <c r="V264" s="103"/>
      <c r="W264" s="3"/>
      <c r="X264" s="3"/>
      <c r="Y264" s="3"/>
      <c r="Z264" s="3"/>
      <c r="AA264" s="2"/>
      <c r="AB264" s="3"/>
      <c r="AC264" s="3"/>
    </row>
    <row r="265" spans="1:29" ht="16.5">
      <c r="A265" s="3"/>
      <c r="B265" s="3"/>
      <c r="C265" s="3"/>
      <c r="D265" s="3"/>
      <c r="E265" s="3"/>
      <c r="F265" s="3"/>
      <c r="G265" s="3"/>
      <c r="H265" s="3"/>
      <c r="I265" s="3"/>
      <c r="J265" s="3"/>
      <c r="K265" s="3"/>
      <c r="L265" s="3"/>
      <c r="M265" s="3"/>
      <c r="N265" s="3"/>
      <c r="O265" s="103"/>
      <c r="P265" s="103"/>
      <c r="Q265" s="103"/>
      <c r="R265" s="103"/>
      <c r="S265" s="103"/>
      <c r="T265" s="103"/>
      <c r="U265" s="103"/>
      <c r="V265" s="103"/>
      <c r="W265" s="3"/>
      <c r="X265" s="3"/>
      <c r="Y265" s="3"/>
      <c r="Z265" s="3"/>
      <c r="AA265" s="2"/>
      <c r="AB265" s="3"/>
      <c r="AC265" s="3"/>
    </row>
    <row r="266" spans="1:29" ht="16.5">
      <c r="A266" s="3"/>
      <c r="B266" s="3"/>
      <c r="C266" s="3"/>
      <c r="D266" s="3"/>
      <c r="E266" s="3"/>
      <c r="F266" s="3"/>
      <c r="G266" s="3"/>
      <c r="H266" s="3"/>
      <c r="I266" s="3"/>
      <c r="J266" s="3"/>
      <c r="K266" s="3"/>
      <c r="L266" s="3"/>
      <c r="M266" s="3"/>
      <c r="N266" s="3"/>
      <c r="O266" s="103"/>
      <c r="P266" s="103"/>
      <c r="Q266" s="103"/>
      <c r="R266" s="103"/>
      <c r="S266" s="103"/>
      <c r="T266" s="103"/>
      <c r="U266" s="103"/>
      <c r="V266" s="103"/>
      <c r="W266" s="3"/>
      <c r="X266" s="3"/>
      <c r="Y266" s="3"/>
      <c r="Z266" s="3"/>
      <c r="AA266" s="2"/>
      <c r="AB266" s="3"/>
      <c r="AC266" s="3"/>
    </row>
    <row r="267" spans="1:29" ht="16.5">
      <c r="A267" s="3"/>
      <c r="B267" s="3"/>
      <c r="C267" s="3"/>
      <c r="D267" s="3"/>
      <c r="E267" s="3"/>
      <c r="F267" s="3"/>
      <c r="G267" s="3"/>
      <c r="H267" s="3"/>
      <c r="I267" s="3"/>
      <c r="J267" s="3"/>
      <c r="K267" s="3"/>
      <c r="L267" s="3"/>
      <c r="M267" s="3"/>
      <c r="N267" s="3"/>
      <c r="O267" s="103"/>
      <c r="P267" s="103"/>
      <c r="Q267" s="103"/>
      <c r="R267" s="103"/>
      <c r="S267" s="103"/>
      <c r="T267" s="103"/>
      <c r="U267" s="103"/>
      <c r="V267" s="103"/>
      <c r="W267" s="3"/>
      <c r="X267" s="3"/>
      <c r="Y267" s="3"/>
      <c r="Z267" s="3"/>
      <c r="AA267" s="2"/>
      <c r="AB267" s="3"/>
      <c r="AC267" s="3"/>
    </row>
    <row r="268" spans="1:29" ht="16.5">
      <c r="A268" s="3"/>
      <c r="B268" s="3"/>
      <c r="C268" s="3"/>
      <c r="D268" s="3"/>
      <c r="E268" s="3"/>
      <c r="F268" s="3"/>
      <c r="G268" s="3"/>
      <c r="H268" s="3"/>
      <c r="I268" s="3"/>
      <c r="J268" s="3"/>
      <c r="K268" s="3"/>
      <c r="L268" s="3"/>
      <c r="M268" s="3"/>
      <c r="N268" s="3"/>
      <c r="O268" s="103"/>
      <c r="P268" s="103"/>
      <c r="Q268" s="103"/>
      <c r="R268" s="103"/>
      <c r="S268" s="103"/>
      <c r="T268" s="103"/>
      <c r="U268" s="103"/>
      <c r="V268" s="103"/>
      <c r="W268" s="3"/>
      <c r="X268" s="3"/>
      <c r="Y268" s="3"/>
      <c r="Z268" s="3"/>
      <c r="AA268" s="2"/>
      <c r="AB268" s="3"/>
      <c r="AC268" s="3"/>
    </row>
    <row r="269" spans="1:29" ht="16.5">
      <c r="A269" s="3"/>
      <c r="B269" s="3"/>
      <c r="C269" s="3"/>
      <c r="D269" s="3"/>
      <c r="E269" s="3"/>
      <c r="F269" s="3"/>
      <c r="G269" s="3"/>
      <c r="H269" s="3"/>
      <c r="I269" s="3"/>
      <c r="J269" s="3"/>
      <c r="K269" s="3"/>
      <c r="L269" s="3"/>
      <c r="M269" s="3"/>
      <c r="N269" s="3"/>
      <c r="O269" s="103"/>
      <c r="P269" s="103"/>
      <c r="Q269" s="103"/>
      <c r="R269" s="103"/>
      <c r="S269" s="103"/>
      <c r="T269" s="103"/>
      <c r="U269" s="103"/>
      <c r="V269" s="103"/>
      <c r="W269" s="3"/>
      <c r="X269" s="3"/>
      <c r="Y269" s="3"/>
      <c r="Z269" s="3"/>
      <c r="AA269" s="2"/>
      <c r="AB269" s="3"/>
      <c r="AC269" s="3"/>
    </row>
    <row r="270" spans="1:29" ht="16.5">
      <c r="A270" s="3"/>
      <c r="B270" s="3"/>
      <c r="C270" s="3"/>
      <c r="D270" s="3"/>
      <c r="E270" s="3"/>
      <c r="F270" s="3"/>
      <c r="G270" s="3"/>
      <c r="H270" s="3"/>
      <c r="I270" s="3"/>
      <c r="J270" s="3"/>
      <c r="K270" s="3"/>
      <c r="L270" s="3"/>
      <c r="M270" s="3"/>
      <c r="N270" s="3"/>
      <c r="O270" s="103"/>
      <c r="P270" s="103"/>
      <c r="Q270" s="103"/>
      <c r="R270" s="103"/>
      <c r="S270" s="103"/>
      <c r="T270" s="103"/>
      <c r="U270" s="103"/>
      <c r="V270" s="103"/>
      <c r="W270" s="3"/>
      <c r="X270" s="3"/>
      <c r="Y270" s="3"/>
      <c r="Z270" s="3"/>
      <c r="AA270" s="2"/>
      <c r="AB270" s="3"/>
      <c r="AC270" s="3"/>
    </row>
    <row r="271" spans="1:29" ht="16.5">
      <c r="A271" s="3"/>
      <c r="B271" s="3"/>
      <c r="C271" s="3"/>
      <c r="D271" s="3"/>
      <c r="E271" s="3"/>
      <c r="F271" s="3"/>
      <c r="G271" s="3"/>
      <c r="H271" s="3"/>
      <c r="I271" s="3"/>
      <c r="J271" s="3"/>
      <c r="K271" s="3"/>
      <c r="L271" s="3"/>
      <c r="M271" s="3"/>
      <c r="N271" s="3"/>
      <c r="O271" s="103"/>
      <c r="P271" s="103"/>
      <c r="Q271" s="103"/>
      <c r="R271" s="103"/>
      <c r="S271" s="103"/>
      <c r="T271" s="103"/>
      <c r="U271" s="103"/>
      <c r="V271" s="103"/>
      <c r="W271" s="3"/>
      <c r="X271" s="3"/>
      <c r="Y271" s="3"/>
      <c r="Z271" s="3"/>
      <c r="AA271" s="2"/>
      <c r="AB271" s="3"/>
      <c r="AC271" s="3"/>
    </row>
    <row r="272" spans="1:29" ht="16.5">
      <c r="A272" s="3"/>
      <c r="B272" s="3"/>
      <c r="C272" s="3"/>
      <c r="D272" s="3"/>
      <c r="E272" s="3"/>
      <c r="F272" s="3"/>
      <c r="G272" s="3"/>
      <c r="H272" s="3"/>
      <c r="I272" s="3"/>
      <c r="J272" s="3"/>
      <c r="K272" s="3"/>
      <c r="L272" s="3"/>
      <c r="M272" s="3"/>
      <c r="N272" s="3"/>
      <c r="O272" s="103"/>
      <c r="P272" s="103"/>
      <c r="Q272" s="103"/>
      <c r="R272" s="103"/>
      <c r="S272" s="103"/>
      <c r="T272" s="103"/>
      <c r="U272" s="103"/>
      <c r="V272" s="103"/>
      <c r="W272" s="3"/>
      <c r="X272" s="3"/>
      <c r="Y272" s="3"/>
      <c r="Z272" s="3"/>
      <c r="AA272" s="2"/>
      <c r="AB272" s="3"/>
      <c r="AC272" s="3"/>
    </row>
    <row r="273" spans="1:29" ht="16.5">
      <c r="A273" s="3"/>
      <c r="B273" s="3"/>
      <c r="C273" s="3"/>
      <c r="D273" s="3"/>
      <c r="E273" s="3"/>
      <c r="F273" s="3"/>
      <c r="G273" s="3"/>
      <c r="H273" s="3"/>
      <c r="I273" s="3"/>
      <c r="J273" s="3"/>
      <c r="K273" s="3"/>
      <c r="L273" s="3"/>
      <c r="M273" s="3"/>
      <c r="N273" s="3"/>
      <c r="O273" s="103"/>
      <c r="P273" s="103"/>
      <c r="Q273" s="103"/>
      <c r="R273" s="103"/>
      <c r="S273" s="103"/>
      <c r="T273" s="103"/>
      <c r="U273" s="103"/>
      <c r="V273" s="103"/>
      <c r="W273" s="3"/>
      <c r="X273" s="3"/>
      <c r="Y273" s="3"/>
      <c r="Z273" s="3"/>
      <c r="AA273" s="2"/>
      <c r="AB273" s="3"/>
      <c r="AC273" s="3"/>
    </row>
    <row r="274" spans="1:29" ht="16.5">
      <c r="A274" s="3"/>
      <c r="B274" s="3"/>
      <c r="C274" s="3"/>
      <c r="D274" s="3"/>
      <c r="E274" s="3"/>
      <c r="F274" s="3"/>
      <c r="G274" s="3"/>
      <c r="H274" s="3"/>
      <c r="I274" s="3"/>
      <c r="J274" s="3"/>
      <c r="K274" s="3"/>
      <c r="L274" s="3"/>
      <c r="M274" s="3"/>
      <c r="N274" s="3"/>
      <c r="O274" s="103"/>
      <c r="P274" s="103"/>
      <c r="Q274" s="103"/>
      <c r="R274" s="103"/>
      <c r="S274" s="103"/>
      <c r="T274" s="103"/>
      <c r="U274" s="103"/>
      <c r="V274" s="103"/>
      <c r="W274" s="3"/>
      <c r="X274" s="3"/>
      <c r="Y274" s="3"/>
      <c r="Z274" s="3"/>
      <c r="AA274" s="2"/>
      <c r="AB274" s="3"/>
      <c r="AC274" s="3"/>
    </row>
    <row r="275" spans="1:29" ht="16.5">
      <c r="A275" s="3"/>
      <c r="B275" s="3"/>
      <c r="C275" s="3"/>
      <c r="D275" s="3"/>
      <c r="E275" s="3"/>
      <c r="F275" s="3"/>
      <c r="G275" s="3"/>
      <c r="H275" s="3"/>
      <c r="I275" s="3"/>
      <c r="J275" s="3"/>
      <c r="K275" s="3"/>
      <c r="L275" s="3"/>
      <c r="M275" s="3"/>
      <c r="N275" s="3"/>
      <c r="O275" s="103"/>
      <c r="P275" s="103"/>
      <c r="Q275" s="103"/>
      <c r="R275" s="103"/>
      <c r="S275" s="103"/>
      <c r="T275" s="103"/>
      <c r="U275" s="103"/>
      <c r="V275" s="103"/>
      <c r="W275" s="3"/>
      <c r="X275" s="3"/>
      <c r="Y275" s="3"/>
      <c r="Z275" s="3"/>
      <c r="AA275" s="2"/>
      <c r="AB275" s="3"/>
      <c r="AC275" s="3"/>
    </row>
    <row r="276" spans="1:29" ht="16.5">
      <c r="A276" s="3"/>
      <c r="B276" s="3"/>
      <c r="C276" s="3"/>
      <c r="D276" s="3"/>
      <c r="E276" s="3"/>
      <c r="F276" s="3"/>
      <c r="G276" s="3"/>
      <c r="H276" s="3"/>
      <c r="I276" s="3"/>
      <c r="J276" s="3"/>
      <c r="K276" s="3"/>
      <c r="L276" s="3"/>
      <c r="M276" s="3"/>
      <c r="N276" s="3"/>
      <c r="O276" s="103"/>
      <c r="P276" s="103"/>
      <c r="Q276" s="103"/>
      <c r="R276" s="103"/>
      <c r="S276" s="103"/>
      <c r="T276" s="103"/>
      <c r="U276" s="103"/>
      <c r="V276" s="103"/>
      <c r="W276" s="3"/>
      <c r="X276" s="3"/>
      <c r="Y276" s="3"/>
      <c r="Z276" s="3"/>
      <c r="AA276" s="2"/>
      <c r="AB276" s="3"/>
      <c r="AC276" s="3"/>
    </row>
    <row r="277" spans="1:29" ht="16.5">
      <c r="A277" s="3"/>
      <c r="B277" s="3"/>
      <c r="C277" s="3"/>
      <c r="D277" s="3"/>
      <c r="E277" s="3"/>
      <c r="F277" s="3"/>
      <c r="G277" s="3"/>
      <c r="H277" s="3"/>
      <c r="I277" s="3"/>
      <c r="J277" s="3"/>
      <c r="K277" s="3"/>
      <c r="L277" s="3"/>
      <c r="M277" s="3"/>
      <c r="N277" s="3"/>
      <c r="O277" s="103"/>
      <c r="P277" s="103"/>
      <c r="Q277" s="103"/>
      <c r="R277" s="103"/>
      <c r="S277" s="103"/>
      <c r="T277" s="103"/>
      <c r="U277" s="103"/>
      <c r="V277" s="103"/>
      <c r="W277" s="3"/>
      <c r="X277" s="3"/>
      <c r="Y277" s="3"/>
      <c r="Z277" s="3"/>
      <c r="AA277" s="2"/>
      <c r="AB277" s="3"/>
      <c r="AC277" s="3"/>
    </row>
    <row r="278" spans="1:29" ht="16.5">
      <c r="A278" s="3"/>
      <c r="B278" s="3"/>
      <c r="C278" s="3"/>
      <c r="D278" s="3"/>
      <c r="E278" s="3"/>
      <c r="F278" s="3"/>
      <c r="G278" s="3"/>
      <c r="H278" s="3"/>
      <c r="I278" s="3"/>
      <c r="J278" s="3"/>
      <c r="K278" s="3"/>
      <c r="L278" s="3"/>
      <c r="M278" s="3"/>
      <c r="N278" s="3"/>
      <c r="O278" s="103"/>
      <c r="P278" s="103"/>
      <c r="Q278" s="103"/>
      <c r="R278" s="103"/>
      <c r="S278" s="103"/>
      <c r="T278" s="103"/>
      <c r="U278" s="103"/>
      <c r="V278" s="103"/>
      <c r="W278" s="3"/>
      <c r="X278" s="3"/>
      <c r="Y278" s="3"/>
      <c r="Z278" s="3"/>
      <c r="AA278" s="2"/>
      <c r="AB278" s="3"/>
      <c r="AC278" s="3"/>
    </row>
    <row r="279" spans="1:29" ht="16.5">
      <c r="A279" s="3"/>
      <c r="B279" s="3"/>
      <c r="C279" s="3"/>
      <c r="D279" s="3"/>
      <c r="E279" s="3"/>
      <c r="F279" s="3"/>
      <c r="G279" s="3"/>
      <c r="H279" s="3"/>
      <c r="I279" s="3"/>
      <c r="J279" s="3"/>
      <c r="K279" s="3"/>
      <c r="L279" s="3"/>
      <c r="M279" s="3"/>
      <c r="N279" s="3"/>
      <c r="O279" s="103"/>
      <c r="P279" s="103"/>
      <c r="Q279" s="103"/>
      <c r="R279" s="103"/>
      <c r="S279" s="103"/>
      <c r="T279" s="103"/>
      <c r="U279" s="103"/>
      <c r="V279" s="103"/>
      <c r="W279" s="3"/>
      <c r="X279" s="3"/>
      <c r="Y279" s="3"/>
      <c r="Z279" s="3"/>
      <c r="AA279" s="2"/>
      <c r="AB279" s="3"/>
      <c r="AC279" s="3"/>
    </row>
    <row r="280" spans="1:29" ht="16.5">
      <c r="A280" s="3"/>
      <c r="B280" s="3"/>
      <c r="C280" s="3"/>
      <c r="D280" s="3"/>
      <c r="E280" s="3"/>
      <c r="F280" s="3"/>
      <c r="G280" s="3"/>
      <c r="H280" s="3"/>
      <c r="I280" s="3"/>
      <c r="J280" s="3"/>
      <c r="K280" s="3"/>
      <c r="L280" s="3"/>
      <c r="M280" s="3"/>
      <c r="N280" s="3"/>
      <c r="O280" s="103"/>
      <c r="P280" s="103"/>
      <c r="Q280" s="103"/>
      <c r="R280" s="103"/>
      <c r="S280" s="103"/>
      <c r="T280" s="103"/>
      <c r="U280" s="103"/>
      <c r="V280" s="103"/>
      <c r="W280" s="3"/>
      <c r="X280" s="3"/>
      <c r="Y280" s="3"/>
      <c r="Z280" s="3"/>
      <c r="AA280" s="2"/>
      <c r="AB280" s="3"/>
      <c r="AC280" s="3"/>
    </row>
    <row r="281" spans="1:29" ht="16.5">
      <c r="A281" s="3"/>
      <c r="B281" s="3"/>
      <c r="C281" s="3"/>
      <c r="D281" s="3"/>
      <c r="E281" s="3"/>
      <c r="F281" s="3"/>
      <c r="G281" s="3"/>
      <c r="H281" s="3"/>
      <c r="I281" s="3"/>
      <c r="J281" s="3"/>
      <c r="K281" s="3"/>
      <c r="L281" s="3"/>
      <c r="M281" s="3"/>
      <c r="N281" s="3"/>
      <c r="O281" s="103"/>
      <c r="P281" s="103"/>
      <c r="Q281" s="103"/>
      <c r="R281" s="103"/>
      <c r="S281" s="103"/>
      <c r="T281" s="103"/>
      <c r="U281" s="103"/>
      <c r="V281" s="103"/>
      <c r="W281" s="3"/>
      <c r="X281" s="3"/>
      <c r="Y281" s="3"/>
      <c r="Z281" s="3"/>
      <c r="AA281" s="2"/>
      <c r="AB281" s="3"/>
      <c r="AC281" s="3"/>
    </row>
    <row r="282" spans="1:29" ht="16.5">
      <c r="A282" s="3"/>
      <c r="B282" s="3"/>
      <c r="C282" s="3"/>
      <c r="D282" s="3"/>
      <c r="E282" s="3"/>
      <c r="F282" s="3"/>
      <c r="G282" s="3"/>
      <c r="H282" s="3"/>
      <c r="I282" s="3"/>
      <c r="J282" s="3"/>
      <c r="K282" s="3"/>
      <c r="L282" s="3"/>
      <c r="M282" s="3"/>
      <c r="N282" s="3"/>
      <c r="O282" s="103"/>
      <c r="P282" s="103"/>
      <c r="Q282" s="103"/>
      <c r="R282" s="103"/>
      <c r="S282" s="103"/>
      <c r="T282" s="103"/>
      <c r="U282" s="103"/>
      <c r="V282" s="103"/>
      <c r="W282" s="3"/>
      <c r="X282" s="3"/>
      <c r="Y282" s="3"/>
      <c r="Z282" s="3"/>
      <c r="AA282" s="2"/>
      <c r="AB282" s="3"/>
      <c r="AC282" s="3"/>
    </row>
    <row r="283" spans="1:29" ht="16.5">
      <c r="A283" s="3"/>
      <c r="B283" s="3"/>
      <c r="C283" s="3"/>
      <c r="D283" s="3"/>
      <c r="E283" s="3"/>
      <c r="F283" s="3"/>
      <c r="G283" s="3"/>
      <c r="H283" s="3"/>
      <c r="I283" s="3"/>
      <c r="J283" s="3"/>
      <c r="K283" s="3"/>
      <c r="L283" s="3"/>
      <c r="M283" s="3"/>
      <c r="N283" s="3"/>
      <c r="O283" s="103"/>
      <c r="P283" s="103"/>
      <c r="Q283" s="103"/>
      <c r="R283" s="103"/>
      <c r="S283" s="103"/>
      <c r="T283" s="103"/>
      <c r="U283" s="103"/>
      <c r="V283" s="103"/>
      <c r="W283" s="3"/>
      <c r="X283" s="3"/>
      <c r="Y283" s="3"/>
      <c r="Z283" s="3"/>
      <c r="AA283" s="2"/>
      <c r="AB283" s="3"/>
      <c r="AC283" s="3"/>
    </row>
    <row r="284" spans="1:29" ht="16.5">
      <c r="A284" s="3"/>
      <c r="B284" s="3"/>
      <c r="C284" s="3"/>
      <c r="D284" s="3"/>
      <c r="E284" s="3"/>
      <c r="F284" s="3"/>
      <c r="G284" s="3"/>
      <c r="H284" s="3"/>
      <c r="I284" s="3"/>
      <c r="J284" s="3"/>
      <c r="K284" s="3"/>
      <c r="L284" s="3"/>
      <c r="M284" s="3"/>
      <c r="N284" s="3"/>
      <c r="O284" s="103"/>
      <c r="P284" s="103"/>
      <c r="Q284" s="103"/>
      <c r="R284" s="103"/>
      <c r="S284" s="103"/>
      <c r="T284" s="103"/>
      <c r="U284" s="103"/>
      <c r="V284" s="103"/>
      <c r="W284" s="3"/>
      <c r="X284" s="3"/>
      <c r="Y284" s="3"/>
      <c r="Z284" s="3"/>
      <c r="AA284" s="2"/>
      <c r="AB284" s="3"/>
      <c r="AC284" s="3"/>
    </row>
    <row r="285" spans="1:29" ht="16.5">
      <c r="A285" s="3"/>
      <c r="B285" s="3"/>
      <c r="C285" s="3"/>
      <c r="D285" s="3"/>
      <c r="E285" s="3"/>
      <c r="F285" s="3"/>
      <c r="G285" s="3"/>
      <c r="H285" s="3"/>
      <c r="I285" s="3"/>
      <c r="J285" s="3"/>
      <c r="K285" s="3"/>
      <c r="L285" s="3"/>
      <c r="M285" s="3"/>
      <c r="N285" s="3"/>
      <c r="O285" s="103"/>
      <c r="P285" s="103"/>
      <c r="Q285" s="103"/>
      <c r="R285" s="103"/>
      <c r="S285" s="103"/>
      <c r="T285" s="103"/>
      <c r="U285" s="103"/>
      <c r="V285" s="103"/>
      <c r="W285" s="3"/>
      <c r="X285" s="3"/>
      <c r="Y285" s="3"/>
      <c r="Z285" s="3"/>
      <c r="AA285" s="2"/>
      <c r="AB285" s="3"/>
      <c r="AC285" s="3"/>
    </row>
    <row r="286" spans="1:29" ht="16.5">
      <c r="A286" s="3"/>
      <c r="B286" s="3"/>
      <c r="C286" s="3"/>
      <c r="D286" s="3"/>
      <c r="E286" s="3"/>
      <c r="F286" s="3"/>
      <c r="G286" s="3"/>
      <c r="H286" s="3"/>
      <c r="I286" s="3"/>
      <c r="J286" s="3"/>
      <c r="K286" s="3"/>
      <c r="L286" s="3"/>
      <c r="M286" s="3"/>
      <c r="N286" s="3"/>
      <c r="O286" s="103"/>
      <c r="P286" s="103"/>
      <c r="Q286" s="103"/>
      <c r="R286" s="103"/>
      <c r="S286" s="103"/>
      <c r="T286" s="103"/>
      <c r="U286" s="103"/>
      <c r="V286" s="103"/>
      <c r="W286" s="3"/>
      <c r="X286" s="3"/>
      <c r="Y286" s="3"/>
      <c r="Z286" s="3"/>
      <c r="AA286" s="2"/>
      <c r="AB286" s="3"/>
      <c r="AC286" s="3"/>
    </row>
    <row r="287" spans="1:29" ht="16.5">
      <c r="A287" s="3"/>
      <c r="B287" s="3"/>
      <c r="C287" s="3"/>
      <c r="D287" s="3"/>
      <c r="E287" s="3"/>
      <c r="F287" s="3"/>
      <c r="G287" s="3"/>
      <c r="H287" s="3"/>
      <c r="I287" s="3"/>
      <c r="J287" s="3"/>
      <c r="K287" s="3"/>
      <c r="L287" s="3"/>
      <c r="M287" s="3"/>
      <c r="N287" s="3"/>
      <c r="O287" s="103"/>
      <c r="P287" s="103"/>
      <c r="Q287" s="103"/>
      <c r="R287" s="103"/>
      <c r="S287" s="103"/>
      <c r="T287" s="103"/>
      <c r="U287" s="103"/>
      <c r="V287" s="103"/>
      <c r="W287" s="3"/>
      <c r="X287" s="3"/>
      <c r="Y287" s="3"/>
      <c r="Z287" s="3"/>
      <c r="AA287" s="2"/>
      <c r="AB287" s="3"/>
      <c r="AC287" s="3"/>
    </row>
    <row r="288" spans="1:29" ht="16.5">
      <c r="A288" s="3"/>
      <c r="B288" s="3"/>
      <c r="C288" s="3"/>
      <c r="D288" s="3"/>
      <c r="E288" s="3"/>
      <c r="F288" s="3"/>
      <c r="G288" s="3"/>
      <c r="H288" s="3"/>
      <c r="I288" s="3"/>
      <c r="J288" s="3"/>
      <c r="K288" s="3"/>
      <c r="L288" s="3"/>
      <c r="M288" s="3"/>
      <c r="N288" s="3"/>
      <c r="O288" s="103"/>
      <c r="P288" s="103"/>
      <c r="Q288" s="103"/>
      <c r="R288" s="103"/>
      <c r="S288" s="103"/>
      <c r="T288" s="103"/>
      <c r="U288" s="103"/>
      <c r="V288" s="103"/>
      <c r="W288" s="3"/>
      <c r="X288" s="3"/>
      <c r="Y288" s="3"/>
      <c r="Z288" s="3"/>
      <c r="AA288" s="2"/>
      <c r="AB288" s="3"/>
      <c r="AC288" s="3"/>
    </row>
    <row r="289" spans="1:29" ht="16.5">
      <c r="A289" s="3"/>
      <c r="B289" s="3"/>
      <c r="C289" s="3"/>
      <c r="D289" s="3"/>
      <c r="E289" s="3"/>
      <c r="F289" s="3"/>
      <c r="G289" s="3"/>
      <c r="H289" s="3"/>
      <c r="I289" s="3"/>
      <c r="J289" s="3"/>
      <c r="K289" s="3"/>
      <c r="L289" s="3"/>
      <c r="M289" s="3"/>
      <c r="N289" s="3"/>
      <c r="O289" s="103"/>
      <c r="P289" s="103"/>
      <c r="Q289" s="103"/>
      <c r="R289" s="103"/>
      <c r="S289" s="103"/>
      <c r="T289" s="103"/>
      <c r="U289" s="103"/>
      <c r="V289" s="103"/>
      <c r="W289" s="3"/>
      <c r="X289" s="3"/>
      <c r="Y289" s="3"/>
      <c r="Z289" s="3"/>
      <c r="AA289" s="2"/>
      <c r="AB289" s="3"/>
      <c r="AC289" s="3"/>
    </row>
    <row r="290" spans="1:29" ht="16.5">
      <c r="A290" s="3"/>
      <c r="B290" s="3"/>
      <c r="C290" s="3"/>
      <c r="D290" s="3"/>
      <c r="E290" s="3"/>
      <c r="F290" s="3"/>
      <c r="G290" s="3"/>
      <c r="H290" s="3"/>
      <c r="I290" s="3"/>
      <c r="J290" s="3"/>
      <c r="K290" s="3"/>
      <c r="L290" s="3"/>
      <c r="M290" s="3"/>
      <c r="N290" s="3"/>
      <c r="O290" s="103"/>
      <c r="P290" s="103"/>
      <c r="Q290" s="103"/>
      <c r="R290" s="103"/>
      <c r="S290" s="103"/>
      <c r="T290" s="103"/>
      <c r="U290" s="103"/>
      <c r="V290" s="103"/>
      <c r="W290" s="3"/>
      <c r="X290" s="3"/>
      <c r="Y290" s="3"/>
      <c r="Z290" s="3"/>
      <c r="AA290" s="2"/>
      <c r="AB290" s="3"/>
      <c r="AC290" s="3"/>
    </row>
    <row r="291" spans="1:29" ht="16.5">
      <c r="A291" s="3"/>
      <c r="B291" s="3"/>
      <c r="C291" s="3"/>
      <c r="D291" s="3"/>
      <c r="E291" s="3"/>
      <c r="F291" s="3"/>
      <c r="G291" s="3"/>
      <c r="H291" s="3"/>
      <c r="I291" s="3"/>
      <c r="J291" s="3"/>
      <c r="K291" s="3"/>
      <c r="L291" s="3"/>
      <c r="M291" s="3"/>
      <c r="N291" s="3"/>
      <c r="O291" s="103"/>
      <c r="P291" s="103"/>
      <c r="Q291" s="103"/>
      <c r="R291" s="103"/>
      <c r="S291" s="103"/>
      <c r="T291" s="103"/>
      <c r="U291" s="103"/>
      <c r="V291" s="103"/>
      <c r="W291" s="3"/>
      <c r="X291" s="3"/>
      <c r="Y291" s="3"/>
      <c r="Z291" s="3"/>
      <c r="AA291" s="2"/>
      <c r="AB291" s="3"/>
      <c r="AC291" s="3"/>
    </row>
    <row r="292" spans="1:29" ht="16.5">
      <c r="A292" s="3"/>
      <c r="B292" s="3"/>
      <c r="C292" s="3"/>
      <c r="D292" s="3"/>
      <c r="E292" s="3"/>
      <c r="F292" s="3"/>
      <c r="G292" s="3"/>
      <c r="H292" s="3"/>
      <c r="I292" s="3"/>
      <c r="J292" s="3"/>
      <c r="K292" s="3"/>
      <c r="L292" s="3"/>
      <c r="M292" s="3"/>
      <c r="N292" s="3"/>
      <c r="O292" s="103"/>
      <c r="P292" s="103"/>
      <c r="Q292" s="103"/>
      <c r="R292" s="103"/>
      <c r="S292" s="103"/>
      <c r="T292" s="103"/>
      <c r="U292" s="103"/>
      <c r="V292" s="103"/>
      <c r="W292" s="3"/>
      <c r="X292" s="3"/>
      <c r="Y292" s="3"/>
      <c r="Z292" s="3"/>
      <c r="AA292" s="2"/>
      <c r="AB292" s="3"/>
      <c r="AC292" s="3"/>
    </row>
    <row r="293" spans="1:29" ht="16.5">
      <c r="A293" s="3"/>
      <c r="B293" s="3"/>
      <c r="C293" s="3"/>
      <c r="D293" s="3"/>
      <c r="E293" s="3"/>
      <c r="F293" s="3"/>
      <c r="G293" s="3"/>
      <c r="H293" s="3"/>
      <c r="I293" s="3"/>
      <c r="J293" s="3"/>
      <c r="K293" s="3"/>
      <c r="L293" s="3"/>
      <c r="M293" s="3"/>
      <c r="N293" s="3"/>
      <c r="O293" s="103"/>
      <c r="P293" s="103"/>
      <c r="Q293" s="103"/>
      <c r="R293" s="103"/>
      <c r="S293" s="103"/>
      <c r="T293" s="103"/>
      <c r="U293" s="103"/>
      <c r="V293" s="103"/>
      <c r="W293" s="3"/>
      <c r="X293" s="3"/>
      <c r="Y293" s="3"/>
      <c r="Z293" s="3"/>
      <c r="AA293" s="2"/>
      <c r="AB293" s="3"/>
      <c r="AC293" s="3"/>
    </row>
    <row r="294" spans="1:29" ht="16.5">
      <c r="A294" s="3"/>
      <c r="B294" s="3"/>
      <c r="C294" s="3"/>
      <c r="D294" s="3"/>
      <c r="E294" s="3"/>
      <c r="F294" s="3"/>
      <c r="G294" s="3"/>
      <c r="H294" s="3"/>
      <c r="I294" s="3"/>
      <c r="J294" s="3"/>
      <c r="K294" s="3"/>
      <c r="L294" s="3"/>
      <c r="M294" s="3"/>
      <c r="N294" s="3"/>
      <c r="O294" s="103"/>
      <c r="P294" s="103"/>
      <c r="Q294" s="103"/>
      <c r="R294" s="103"/>
      <c r="S294" s="103"/>
      <c r="T294" s="103"/>
      <c r="U294" s="103"/>
      <c r="V294" s="103"/>
      <c r="W294" s="3"/>
      <c r="X294" s="3"/>
      <c r="Y294" s="3"/>
      <c r="Z294" s="3"/>
      <c r="AA294" s="2"/>
      <c r="AB294" s="3"/>
      <c r="AC294" s="3"/>
    </row>
    <row r="295" spans="1:29" ht="16.5">
      <c r="A295" s="3"/>
      <c r="B295" s="3"/>
      <c r="C295" s="3"/>
      <c r="D295" s="3"/>
      <c r="E295" s="3"/>
      <c r="F295" s="3"/>
      <c r="G295" s="3"/>
      <c r="H295" s="3"/>
      <c r="I295" s="3"/>
      <c r="J295" s="3"/>
      <c r="K295" s="3"/>
      <c r="L295" s="3"/>
      <c r="M295" s="3"/>
      <c r="N295" s="3"/>
      <c r="O295" s="103"/>
      <c r="P295" s="103"/>
      <c r="Q295" s="103"/>
      <c r="R295" s="103"/>
      <c r="S295" s="103"/>
      <c r="T295" s="103"/>
      <c r="U295" s="103"/>
      <c r="V295" s="103"/>
      <c r="W295" s="3"/>
      <c r="X295" s="3"/>
      <c r="Y295" s="3"/>
      <c r="Z295" s="3"/>
      <c r="AA295" s="2"/>
      <c r="AB295" s="3"/>
      <c r="AC295" s="3"/>
    </row>
    <row r="296" spans="1:29" ht="16.5">
      <c r="A296" s="3"/>
      <c r="B296" s="3"/>
      <c r="C296" s="3"/>
      <c r="D296" s="3"/>
      <c r="E296" s="3"/>
      <c r="F296" s="3"/>
      <c r="G296" s="3"/>
      <c r="H296" s="3"/>
      <c r="I296" s="3"/>
      <c r="J296" s="3"/>
      <c r="K296" s="3"/>
      <c r="L296" s="3"/>
      <c r="M296" s="3"/>
      <c r="N296" s="3"/>
      <c r="O296" s="103"/>
      <c r="P296" s="103"/>
      <c r="Q296" s="103"/>
      <c r="R296" s="103"/>
      <c r="S296" s="103"/>
      <c r="T296" s="103"/>
      <c r="U296" s="103"/>
      <c r="V296" s="103"/>
      <c r="W296" s="3"/>
      <c r="X296" s="3"/>
      <c r="Y296" s="3"/>
      <c r="Z296" s="3"/>
      <c r="AA296" s="2"/>
      <c r="AB296" s="3"/>
      <c r="AC296" s="3"/>
    </row>
    <row r="297" spans="1:29" ht="16.5">
      <c r="A297" s="3"/>
      <c r="B297" s="3"/>
      <c r="C297" s="3"/>
      <c r="D297" s="3"/>
      <c r="E297" s="3"/>
      <c r="F297" s="3"/>
      <c r="G297" s="3"/>
      <c r="H297" s="3"/>
      <c r="I297" s="3"/>
      <c r="J297" s="3"/>
      <c r="K297" s="3"/>
      <c r="L297" s="3"/>
      <c r="M297" s="3"/>
      <c r="N297" s="3"/>
      <c r="O297" s="103"/>
      <c r="P297" s="103"/>
      <c r="Q297" s="103"/>
      <c r="R297" s="103"/>
      <c r="S297" s="103"/>
      <c r="T297" s="103"/>
      <c r="U297" s="103"/>
      <c r="V297" s="103"/>
      <c r="W297" s="3"/>
      <c r="X297" s="3"/>
      <c r="Y297" s="3"/>
      <c r="Z297" s="3"/>
      <c r="AA297" s="2"/>
      <c r="AB297" s="3"/>
      <c r="AC297" s="3"/>
    </row>
    <row r="298" spans="1:29" ht="16.5">
      <c r="A298" s="3"/>
      <c r="B298" s="3"/>
      <c r="C298" s="3"/>
      <c r="D298" s="3"/>
      <c r="E298" s="3"/>
      <c r="F298" s="3"/>
      <c r="G298" s="3"/>
      <c r="H298" s="3"/>
      <c r="I298" s="3"/>
      <c r="J298" s="3"/>
      <c r="K298" s="3"/>
      <c r="L298" s="3"/>
      <c r="M298" s="3"/>
      <c r="N298" s="3"/>
      <c r="O298" s="103"/>
      <c r="P298" s="103"/>
      <c r="Q298" s="103"/>
      <c r="R298" s="103"/>
      <c r="S298" s="103"/>
      <c r="T298" s="103"/>
      <c r="U298" s="103"/>
      <c r="V298" s="103"/>
      <c r="W298" s="3"/>
      <c r="X298" s="3"/>
      <c r="Y298" s="3"/>
      <c r="Z298" s="3"/>
      <c r="AA298" s="2"/>
      <c r="AB298" s="3"/>
      <c r="AC298" s="3"/>
    </row>
    <row r="299" spans="1:29" ht="16.5">
      <c r="A299" s="3"/>
      <c r="B299" s="3"/>
      <c r="C299" s="3"/>
      <c r="D299" s="3"/>
      <c r="E299" s="3"/>
      <c r="F299" s="3"/>
      <c r="G299" s="3"/>
      <c r="H299" s="3"/>
      <c r="I299" s="3"/>
      <c r="J299" s="3"/>
      <c r="K299" s="3"/>
      <c r="L299" s="3"/>
      <c r="M299" s="3"/>
      <c r="N299" s="3"/>
      <c r="O299" s="103"/>
      <c r="P299" s="103"/>
      <c r="Q299" s="103"/>
      <c r="R299" s="103"/>
      <c r="S299" s="103"/>
      <c r="T299" s="103"/>
      <c r="U299" s="103"/>
      <c r="V299" s="103"/>
      <c r="W299" s="3"/>
      <c r="X299" s="3"/>
      <c r="Y299" s="3"/>
      <c r="Z299" s="3"/>
      <c r="AA299" s="2"/>
      <c r="AB299" s="3"/>
      <c r="AC299" s="3"/>
    </row>
    <row r="300" spans="1:29" ht="16.5">
      <c r="A300" s="3"/>
      <c r="B300" s="3"/>
      <c r="C300" s="3"/>
      <c r="D300" s="3"/>
      <c r="E300" s="3"/>
      <c r="F300" s="3"/>
      <c r="G300" s="3"/>
      <c r="H300" s="3"/>
      <c r="I300" s="3"/>
      <c r="J300" s="3"/>
      <c r="K300" s="3"/>
      <c r="L300" s="3"/>
      <c r="M300" s="3"/>
      <c r="N300" s="3"/>
      <c r="O300" s="103"/>
      <c r="P300" s="103"/>
      <c r="Q300" s="103"/>
      <c r="R300" s="103"/>
      <c r="S300" s="103"/>
      <c r="T300" s="103"/>
      <c r="U300" s="103"/>
      <c r="V300" s="103"/>
      <c r="W300" s="3"/>
      <c r="X300" s="3"/>
      <c r="Y300" s="3"/>
      <c r="Z300" s="3"/>
      <c r="AA300" s="2"/>
      <c r="AB300" s="3"/>
      <c r="AC300" s="3"/>
    </row>
    <row r="301" spans="1:29" ht="16.5">
      <c r="A301" s="3"/>
      <c r="B301" s="3"/>
      <c r="C301" s="3"/>
      <c r="D301" s="3"/>
      <c r="E301" s="3"/>
      <c r="F301" s="3"/>
      <c r="G301" s="3"/>
      <c r="H301" s="3"/>
      <c r="I301" s="3"/>
      <c r="J301" s="3"/>
      <c r="K301" s="3"/>
      <c r="L301" s="3"/>
      <c r="M301" s="3"/>
      <c r="N301" s="3"/>
      <c r="O301" s="103"/>
      <c r="P301" s="103"/>
      <c r="Q301" s="103"/>
      <c r="R301" s="103"/>
      <c r="S301" s="103"/>
      <c r="T301" s="103"/>
      <c r="U301" s="103"/>
      <c r="V301" s="103"/>
      <c r="W301" s="3"/>
      <c r="X301" s="3"/>
      <c r="Y301" s="3"/>
      <c r="Z301" s="3"/>
      <c r="AA301" s="2"/>
      <c r="AB301" s="3"/>
      <c r="AC301" s="3"/>
    </row>
    <row r="302" spans="1:29" ht="16.5">
      <c r="A302" s="3"/>
      <c r="B302" s="3"/>
      <c r="C302" s="3"/>
      <c r="D302" s="3"/>
      <c r="E302" s="3"/>
      <c r="F302" s="3"/>
      <c r="G302" s="3"/>
      <c r="H302" s="3"/>
      <c r="I302" s="3"/>
      <c r="J302" s="3"/>
      <c r="K302" s="3"/>
      <c r="L302" s="3"/>
      <c r="M302" s="3"/>
      <c r="N302" s="3"/>
      <c r="O302" s="103"/>
      <c r="P302" s="103"/>
      <c r="Q302" s="103"/>
      <c r="R302" s="103"/>
      <c r="S302" s="103"/>
      <c r="T302" s="103"/>
      <c r="U302" s="103"/>
      <c r="V302" s="103"/>
      <c r="W302" s="3"/>
      <c r="X302" s="3"/>
      <c r="Y302" s="3"/>
      <c r="Z302" s="3"/>
      <c r="AA302" s="2"/>
      <c r="AB302" s="3"/>
      <c r="AC302" s="3"/>
    </row>
    <row r="303" spans="1:29" ht="16.5">
      <c r="A303" s="3"/>
      <c r="B303" s="3"/>
      <c r="C303" s="3"/>
      <c r="D303" s="3"/>
      <c r="E303" s="3"/>
      <c r="F303" s="3"/>
      <c r="G303" s="3"/>
      <c r="H303" s="3"/>
      <c r="I303" s="3"/>
      <c r="J303" s="3"/>
      <c r="K303" s="3"/>
      <c r="L303" s="3"/>
      <c r="M303" s="3"/>
      <c r="N303" s="3"/>
      <c r="O303" s="103"/>
      <c r="P303" s="103"/>
      <c r="Q303" s="103"/>
      <c r="R303" s="103"/>
      <c r="S303" s="103"/>
      <c r="T303" s="103"/>
      <c r="U303" s="103"/>
      <c r="V303" s="103"/>
      <c r="W303" s="3"/>
      <c r="X303" s="3"/>
      <c r="Y303" s="3"/>
      <c r="Z303" s="3"/>
      <c r="AA303" s="2"/>
      <c r="AB303" s="3"/>
      <c r="AC303" s="3"/>
    </row>
    <row r="304" spans="1:29" ht="16.5">
      <c r="A304" s="3"/>
      <c r="B304" s="3"/>
      <c r="C304" s="3"/>
      <c r="D304" s="3"/>
      <c r="E304" s="3"/>
      <c r="F304" s="3"/>
      <c r="G304" s="3"/>
      <c r="H304" s="3"/>
      <c r="I304" s="3"/>
      <c r="J304" s="3"/>
      <c r="K304" s="3"/>
      <c r="L304" s="3"/>
      <c r="M304" s="3"/>
      <c r="N304" s="3"/>
      <c r="O304" s="103"/>
      <c r="P304" s="103"/>
      <c r="Q304" s="103"/>
      <c r="R304" s="103"/>
      <c r="S304" s="103"/>
      <c r="T304" s="103"/>
      <c r="U304" s="103"/>
      <c r="V304" s="103"/>
      <c r="W304" s="3"/>
      <c r="X304" s="3"/>
      <c r="Y304" s="3"/>
      <c r="Z304" s="3"/>
      <c r="AA304" s="2"/>
      <c r="AB304" s="3"/>
      <c r="AC304" s="3"/>
    </row>
    <row r="305" spans="1:29" ht="16.5">
      <c r="A305" s="3"/>
      <c r="B305" s="3"/>
      <c r="C305" s="3"/>
      <c r="D305" s="3"/>
      <c r="E305" s="3"/>
      <c r="F305" s="3"/>
      <c r="G305" s="3"/>
      <c r="H305" s="3"/>
      <c r="I305" s="3"/>
      <c r="J305" s="3"/>
      <c r="K305" s="3"/>
      <c r="L305" s="3"/>
      <c r="M305" s="3"/>
      <c r="N305" s="3"/>
      <c r="O305" s="103"/>
      <c r="P305" s="103"/>
      <c r="Q305" s="103"/>
      <c r="R305" s="103"/>
      <c r="S305" s="103"/>
      <c r="T305" s="103"/>
      <c r="U305" s="103"/>
      <c r="V305" s="103"/>
      <c r="W305" s="3"/>
      <c r="X305" s="3"/>
      <c r="Y305" s="3"/>
      <c r="Z305" s="3"/>
      <c r="AA305" s="2"/>
      <c r="AB305" s="3"/>
      <c r="AC305" s="3"/>
    </row>
    <row r="306" spans="1:29" ht="16.5">
      <c r="A306" s="3"/>
      <c r="B306" s="3"/>
      <c r="C306" s="3"/>
      <c r="D306" s="3"/>
      <c r="E306" s="3"/>
      <c r="F306" s="3"/>
      <c r="G306" s="3"/>
      <c r="H306" s="3"/>
      <c r="I306" s="3"/>
      <c r="J306" s="3"/>
      <c r="K306" s="3"/>
      <c r="L306" s="3"/>
      <c r="M306" s="3"/>
      <c r="N306" s="3"/>
      <c r="O306" s="103"/>
      <c r="P306" s="103"/>
      <c r="Q306" s="103"/>
      <c r="R306" s="103"/>
      <c r="S306" s="103"/>
      <c r="T306" s="103"/>
      <c r="U306" s="103"/>
      <c r="V306" s="103"/>
      <c r="W306" s="3"/>
      <c r="X306" s="3"/>
      <c r="Y306" s="3"/>
      <c r="Z306" s="3"/>
      <c r="AA306" s="2"/>
      <c r="AB306" s="3"/>
      <c r="AC306" s="3"/>
    </row>
    <row r="307" spans="1:29" ht="16.5">
      <c r="A307" s="3"/>
      <c r="B307" s="3"/>
      <c r="C307" s="3"/>
      <c r="D307" s="3"/>
      <c r="E307" s="3"/>
      <c r="F307" s="3"/>
      <c r="G307" s="3"/>
      <c r="H307" s="3"/>
      <c r="I307" s="3"/>
      <c r="J307" s="3"/>
      <c r="K307" s="3"/>
      <c r="L307" s="3"/>
      <c r="M307" s="3"/>
      <c r="N307" s="3"/>
      <c r="O307" s="103"/>
      <c r="P307" s="103"/>
      <c r="Q307" s="103"/>
      <c r="R307" s="103"/>
      <c r="S307" s="103"/>
      <c r="T307" s="103"/>
      <c r="U307" s="103"/>
      <c r="V307" s="103"/>
      <c r="W307" s="3"/>
      <c r="X307" s="3"/>
      <c r="Y307" s="3"/>
      <c r="Z307" s="3"/>
      <c r="AA307" s="2"/>
      <c r="AB307" s="3"/>
      <c r="AC307" s="3"/>
    </row>
    <row r="308" spans="1:29" ht="16.5">
      <c r="A308" s="3"/>
      <c r="B308" s="3"/>
      <c r="C308" s="3"/>
      <c r="D308" s="3"/>
      <c r="E308" s="3"/>
      <c r="F308" s="3"/>
      <c r="G308" s="3"/>
      <c r="H308" s="3"/>
      <c r="I308" s="3"/>
      <c r="J308" s="3"/>
      <c r="K308" s="3"/>
      <c r="L308" s="3"/>
      <c r="M308" s="3"/>
      <c r="N308" s="3"/>
      <c r="O308" s="103"/>
      <c r="P308" s="103"/>
      <c r="Q308" s="103"/>
      <c r="R308" s="103"/>
      <c r="S308" s="103"/>
      <c r="T308" s="103"/>
      <c r="U308" s="103"/>
      <c r="V308" s="103"/>
      <c r="W308" s="3"/>
      <c r="X308" s="3"/>
      <c r="Y308" s="3"/>
      <c r="Z308" s="3"/>
      <c r="AA308" s="2"/>
      <c r="AB308" s="3"/>
      <c r="AC308" s="3"/>
    </row>
    <row r="309" spans="1:29" ht="16.5">
      <c r="A309" s="3"/>
      <c r="B309" s="3"/>
      <c r="C309" s="3"/>
      <c r="D309" s="3"/>
      <c r="E309" s="3"/>
      <c r="F309" s="3"/>
      <c r="G309" s="3"/>
      <c r="H309" s="3"/>
      <c r="I309" s="3"/>
      <c r="J309" s="3"/>
      <c r="K309" s="3"/>
      <c r="L309" s="3"/>
      <c r="M309" s="3"/>
      <c r="N309" s="3"/>
      <c r="O309" s="103"/>
      <c r="P309" s="103"/>
      <c r="Q309" s="103"/>
      <c r="R309" s="103"/>
      <c r="S309" s="103"/>
      <c r="T309" s="103"/>
      <c r="U309" s="103"/>
      <c r="V309" s="103"/>
      <c r="W309" s="3"/>
      <c r="X309" s="3"/>
      <c r="Y309" s="3"/>
      <c r="Z309" s="3"/>
      <c r="AA309" s="2"/>
      <c r="AB309" s="3"/>
      <c r="AC309" s="3"/>
    </row>
    <row r="310" spans="1:29" ht="16.5">
      <c r="A310" s="3"/>
      <c r="B310" s="3"/>
      <c r="C310" s="3"/>
      <c r="D310" s="3"/>
      <c r="E310" s="3"/>
      <c r="F310" s="3"/>
      <c r="G310" s="3"/>
      <c r="H310" s="3"/>
      <c r="I310" s="3"/>
      <c r="J310" s="3"/>
      <c r="K310" s="3"/>
      <c r="L310" s="3"/>
      <c r="M310" s="3"/>
      <c r="N310" s="3"/>
      <c r="O310" s="103"/>
      <c r="P310" s="103"/>
      <c r="Q310" s="103"/>
      <c r="R310" s="103"/>
      <c r="S310" s="103"/>
      <c r="T310" s="103"/>
      <c r="U310" s="103"/>
      <c r="V310" s="103"/>
      <c r="W310" s="3"/>
      <c r="X310" s="3"/>
      <c r="Y310" s="3"/>
      <c r="Z310" s="3"/>
      <c r="AA310" s="2"/>
      <c r="AB310" s="3"/>
      <c r="AC310" s="3"/>
    </row>
    <row r="311" spans="1:29" ht="16.5">
      <c r="A311" s="3"/>
      <c r="B311" s="3"/>
      <c r="C311" s="3"/>
      <c r="D311" s="3"/>
      <c r="E311" s="3"/>
      <c r="F311" s="3"/>
      <c r="G311" s="3"/>
      <c r="H311" s="3"/>
      <c r="I311" s="3"/>
      <c r="J311" s="3"/>
      <c r="K311" s="3"/>
      <c r="L311" s="3"/>
      <c r="M311" s="3"/>
      <c r="N311" s="3"/>
      <c r="O311" s="103"/>
      <c r="P311" s="103"/>
      <c r="Q311" s="103"/>
      <c r="R311" s="103"/>
      <c r="S311" s="103"/>
      <c r="T311" s="103"/>
      <c r="U311" s="103"/>
      <c r="V311" s="103"/>
      <c r="W311" s="3"/>
      <c r="X311" s="3"/>
      <c r="Y311" s="3"/>
      <c r="Z311" s="3"/>
      <c r="AA311" s="2"/>
      <c r="AB311" s="3"/>
      <c r="AC311" s="3"/>
    </row>
    <row r="312" spans="1:29" ht="16.5">
      <c r="A312" s="3"/>
      <c r="B312" s="3"/>
      <c r="C312" s="3"/>
      <c r="D312" s="3"/>
      <c r="E312" s="3"/>
      <c r="F312" s="3"/>
      <c r="G312" s="3"/>
      <c r="H312" s="3"/>
      <c r="I312" s="3"/>
      <c r="J312" s="3"/>
      <c r="K312" s="3"/>
      <c r="L312" s="3"/>
      <c r="M312" s="3"/>
      <c r="N312" s="3"/>
      <c r="O312" s="103"/>
      <c r="P312" s="103"/>
      <c r="Q312" s="103"/>
      <c r="R312" s="103"/>
      <c r="S312" s="103"/>
      <c r="T312" s="103"/>
      <c r="U312" s="103"/>
      <c r="V312" s="103"/>
      <c r="W312" s="3"/>
      <c r="X312" s="3"/>
      <c r="Y312" s="3"/>
      <c r="Z312" s="3"/>
      <c r="AA312" s="2"/>
      <c r="AB312" s="3"/>
      <c r="AC312" s="3"/>
    </row>
    <row r="313" spans="1:29" ht="16.5">
      <c r="A313" s="3"/>
      <c r="B313" s="3"/>
      <c r="C313" s="3"/>
      <c r="D313" s="3"/>
      <c r="E313" s="3"/>
      <c r="F313" s="3"/>
      <c r="G313" s="3"/>
      <c r="H313" s="3"/>
      <c r="I313" s="3"/>
      <c r="J313" s="3"/>
      <c r="K313" s="3"/>
      <c r="L313" s="3"/>
      <c r="M313" s="3"/>
      <c r="N313" s="3"/>
      <c r="O313" s="103"/>
      <c r="P313" s="103"/>
      <c r="Q313" s="103"/>
      <c r="R313" s="103"/>
      <c r="S313" s="103"/>
      <c r="T313" s="103"/>
      <c r="U313" s="103"/>
      <c r="V313" s="103"/>
      <c r="W313" s="3"/>
      <c r="X313" s="3"/>
      <c r="Y313" s="3"/>
      <c r="Z313" s="3"/>
      <c r="AA313" s="2"/>
      <c r="AB313" s="3"/>
      <c r="AC313" s="3"/>
    </row>
    <row r="314" spans="1:29" ht="16.5">
      <c r="A314" s="3"/>
      <c r="B314" s="3"/>
      <c r="C314" s="3"/>
      <c r="D314" s="3"/>
      <c r="E314" s="3"/>
      <c r="F314" s="3"/>
      <c r="G314" s="3"/>
      <c r="H314" s="3"/>
      <c r="I314" s="3"/>
      <c r="J314" s="3"/>
      <c r="K314" s="3"/>
      <c r="L314" s="3"/>
      <c r="M314" s="3"/>
      <c r="N314" s="3"/>
      <c r="O314" s="103"/>
      <c r="P314" s="103"/>
      <c r="Q314" s="103"/>
      <c r="R314" s="103"/>
      <c r="S314" s="103"/>
      <c r="T314" s="103"/>
      <c r="U314" s="103"/>
      <c r="V314" s="103"/>
      <c r="W314" s="3"/>
      <c r="X314" s="3"/>
      <c r="Y314" s="3"/>
      <c r="Z314" s="3"/>
      <c r="AA314" s="2"/>
      <c r="AB314" s="3"/>
      <c r="AC314" s="3"/>
    </row>
    <row r="315" spans="1:29" ht="16.5">
      <c r="A315" s="3"/>
      <c r="B315" s="3"/>
      <c r="C315" s="3"/>
      <c r="D315" s="3"/>
      <c r="E315" s="3"/>
      <c r="F315" s="3"/>
      <c r="G315" s="3"/>
      <c r="H315" s="3"/>
      <c r="I315" s="3"/>
      <c r="J315" s="3"/>
      <c r="K315" s="3"/>
      <c r="L315" s="3"/>
      <c r="M315" s="3"/>
      <c r="N315" s="3"/>
      <c r="O315" s="103"/>
      <c r="P315" s="103"/>
      <c r="Q315" s="103"/>
      <c r="R315" s="103"/>
      <c r="S315" s="103"/>
      <c r="T315" s="103"/>
      <c r="U315" s="103"/>
      <c r="V315" s="103"/>
      <c r="W315" s="3"/>
      <c r="X315" s="3"/>
      <c r="Y315" s="3"/>
      <c r="Z315" s="3"/>
      <c r="AA315" s="2"/>
      <c r="AB315" s="3"/>
      <c r="AC315" s="3"/>
    </row>
    <row r="316" spans="1:29" ht="16.5">
      <c r="A316" s="3"/>
      <c r="B316" s="3"/>
      <c r="C316" s="3"/>
      <c r="D316" s="3"/>
      <c r="E316" s="3"/>
      <c r="F316" s="3"/>
      <c r="G316" s="3"/>
      <c r="H316" s="3"/>
      <c r="I316" s="3"/>
      <c r="J316" s="3"/>
      <c r="K316" s="3"/>
      <c r="L316" s="3"/>
      <c r="M316" s="3"/>
      <c r="N316" s="3"/>
      <c r="O316" s="103"/>
      <c r="P316" s="103"/>
      <c r="Q316" s="103"/>
      <c r="R316" s="103"/>
      <c r="S316" s="103"/>
      <c r="T316" s="103"/>
      <c r="U316" s="103"/>
      <c r="V316" s="103"/>
      <c r="W316" s="3"/>
      <c r="X316" s="3"/>
      <c r="Y316" s="3"/>
      <c r="Z316" s="3"/>
      <c r="AA316" s="2"/>
      <c r="AB316" s="3"/>
      <c r="AC316" s="3"/>
    </row>
    <row r="317" spans="1:29" ht="16.5">
      <c r="A317" s="3"/>
      <c r="B317" s="3"/>
      <c r="C317" s="3"/>
      <c r="D317" s="3"/>
      <c r="E317" s="3"/>
      <c r="F317" s="3"/>
      <c r="G317" s="3"/>
      <c r="H317" s="3"/>
      <c r="I317" s="3"/>
      <c r="J317" s="3"/>
      <c r="K317" s="3"/>
      <c r="L317" s="3"/>
      <c r="M317" s="3"/>
      <c r="N317" s="3"/>
      <c r="O317" s="103"/>
      <c r="P317" s="103"/>
      <c r="Q317" s="103"/>
      <c r="R317" s="103"/>
      <c r="S317" s="103"/>
      <c r="T317" s="103"/>
      <c r="U317" s="103"/>
      <c r="V317" s="103"/>
      <c r="W317" s="3"/>
      <c r="X317" s="3"/>
      <c r="Y317" s="3"/>
      <c r="Z317" s="3"/>
      <c r="AA317" s="2"/>
      <c r="AB317" s="3"/>
      <c r="AC317" s="3"/>
    </row>
    <row r="318" spans="1:29" ht="16.5">
      <c r="A318" s="3"/>
      <c r="B318" s="3"/>
      <c r="C318" s="3"/>
      <c r="D318" s="3"/>
      <c r="E318" s="3"/>
      <c r="F318" s="3"/>
      <c r="G318" s="3"/>
      <c r="H318" s="3"/>
      <c r="I318" s="3"/>
      <c r="J318" s="3"/>
      <c r="K318" s="3"/>
      <c r="L318" s="3"/>
      <c r="M318" s="3"/>
      <c r="N318" s="3"/>
      <c r="O318" s="103"/>
      <c r="P318" s="103"/>
      <c r="Q318" s="103"/>
      <c r="R318" s="103"/>
      <c r="S318" s="103"/>
      <c r="T318" s="103"/>
      <c r="U318" s="103"/>
      <c r="V318" s="103"/>
      <c r="W318" s="3"/>
      <c r="X318" s="3"/>
      <c r="Y318" s="3"/>
      <c r="Z318" s="3"/>
      <c r="AA318" s="2"/>
      <c r="AB318" s="3"/>
      <c r="AC318" s="3"/>
    </row>
    <row r="319" spans="1:29" ht="16.5">
      <c r="A319" s="3"/>
      <c r="B319" s="3"/>
      <c r="C319" s="3"/>
      <c r="D319" s="3"/>
      <c r="E319" s="3"/>
      <c r="F319" s="3"/>
      <c r="G319" s="3"/>
      <c r="H319" s="3"/>
      <c r="I319" s="3"/>
      <c r="J319" s="3"/>
      <c r="K319" s="3"/>
      <c r="L319" s="3"/>
      <c r="M319" s="3"/>
      <c r="N319" s="3"/>
      <c r="O319" s="103"/>
      <c r="P319" s="103"/>
      <c r="Q319" s="103"/>
      <c r="R319" s="103"/>
      <c r="S319" s="103"/>
      <c r="T319" s="103"/>
      <c r="U319" s="103"/>
      <c r="V319" s="103"/>
      <c r="W319" s="3"/>
      <c r="X319" s="3"/>
      <c r="Y319" s="3"/>
      <c r="Z319" s="3"/>
      <c r="AA319" s="2"/>
      <c r="AB319" s="3"/>
      <c r="AC319" s="3"/>
    </row>
    <row r="320" spans="1:29" ht="16.5">
      <c r="A320" s="3"/>
      <c r="B320" s="3"/>
      <c r="C320" s="3"/>
      <c r="D320" s="3"/>
      <c r="E320" s="3"/>
      <c r="F320" s="3"/>
      <c r="G320" s="3"/>
      <c r="H320" s="3"/>
      <c r="I320" s="3"/>
      <c r="J320" s="3"/>
      <c r="K320" s="3"/>
      <c r="L320" s="3"/>
      <c r="M320" s="3"/>
      <c r="N320" s="3"/>
      <c r="O320" s="103"/>
      <c r="P320" s="103"/>
      <c r="Q320" s="103"/>
      <c r="R320" s="103"/>
      <c r="S320" s="103"/>
      <c r="T320" s="103"/>
      <c r="U320" s="103"/>
      <c r="V320" s="103"/>
      <c r="W320" s="3"/>
      <c r="X320" s="3"/>
      <c r="Y320" s="3"/>
      <c r="Z320" s="3"/>
      <c r="AA320" s="2"/>
      <c r="AB320" s="3"/>
      <c r="AC320" s="3"/>
    </row>
    <row r="321" spans="1:29" ht="16.5">
      <c r="A321" s="3"/>
      <c r="B321" s="3"/>
      <c r="C321" s="3"/>
      <c r="D321" s="3"/>
      <c r="E321" s="3"/>
      <c r="F321" s="3"/>
      <c r="G321" s="3"/>
      <c r="H321" s="3"/>
      <c r="I321" s="3"/>
      <c r="J321" s="3"/>
      <c r="K321" s="3"/>
      <c r="L321" s="3"/>
      <c r="M321" s="3"/>
      <c r="N321" s="3"/>
      <c r="O321" s="103"/>
      <c r="P321" s="103"/>
      <c r="Q321" s="103"/>
      <c r="R321" s="103"/>
      <c r="S321" s="103"/>
      <c r="T321" s="103"/>
      <c r="U321" s="103"/>
      <c r="V321" s="103"/>
      <c r="W321" s="3"/>
      <c r="X321" s="3"/>
      <c r="Y321" s="3"/>
      <c r="Z321" s="3"/>
      <c r="AA321" s="2"/>
      <c r="AB321" s="3"/>
      <c r="AC321" s="3"/>
    </row>
    <row r="322" spans="1:29" ht="16.5">
      <c r="A322" s="3"/>
      <c r="B322" s="3"/>
      <c r="C322" s="3"/>
      <c r="D322" s="3"/>
      <c r="E322" s="3"/>
      <c r="F322" s="3"/>
      <c r="G322" s="3"/>
      <c r="H322" s="3"/>
      <c r="I322" s="3"/>
      <c r="J322" s="3"/>
      <c r="K322" s="3"/>
      <c r="L322" s="3"/>
      <c r="M322" s="3"/>
      <c r="N322" s="3"/>
      <c r="O322" s="103"/>
      <c r="P322" s="103"/>
      <c r="Q322" s="103"/>
      <c r="R322" s="103"/>
      <c r="S322" s="103"/>
      <c r="T322" s="103"/>
      <c r="U322" s="103"/>
      <c r="V322" s="103"/>
      <c r="W322" s="3"/>
      <c r="X322" s="3"/>
      <c r="Y322" s="3"/>
      <c r="Z322" s="3"/>
      <c r="AA322" s="2"/>
      <c r="AB322" s="3"/>
      <c r="AC322" s="3"/>
    </row>
    <row r="323" spans="1:29" ht="16.5">
      <c r="A323" s="3"/>
      <c r="B323" s="3"/>
      <c r="C323" s="3"/>
      <c r="D323" s="3"/>
      <c r="E323" s="3"/>
      <c r="F323" s="3"/>
      <c r="G323" s="3"/>
      <c r="H323" s="3"/>
      <c r="I323" s="3"/>
      <c r="J323" s="3"/>
      <c r="K323" s="3"/>
      <c r="L323" s="3"/>
      <c r="M323" s="3"/>
      <c r="N323" s="3"/>
      <c r="O323" s="103"/>
      <c r="P323" s="103"/>
      <c r="Q323" s="103"/>
      <c r="R323" s="103"/>
      <c r="S323" s="103"/>
      <c r="T323" s="103"/>
      <c r="U323" s="103"/>
      <c r="V323" s="103"/>
      <c r="W323" s="3"/>
      <c r="X323" s="3"/>
      <c r="Y323" s="3"/>
      <c r="Z323" s="3"/>
      <c r="AA323" s="2"/>
      <c r="AB323" s="3"/>
      <c r="AC323" s="3"/>
    </row>
    <row r="324" spans="1:29" ht="16.5">
      <c r="A324" s="3"/>
      <c r="B324" s="3"/>
      <c r="C324" s="3"/>
      <c r="D324" s="3"/>
      <c r="E324" s="3"/>
      <c r="F324" s="3"/>
      <c r="G324" s="3"/>
      <c r="H324" s="3"/>
      <c r="I324" s="3"/>
      <c r="J324" s="3"/>
      <c r="K324" s="3"/>
      <c r="L324" s="3"/>
      <c r="M324" s="3"/>
      <c r="N324" s="3"/>
      <c r="O324" s="103"/>
      <c r="P324" s="103"/>
      <c r="Q324" s="103"/>
      <c r="R324" s="103"/>
      <c r="S324" s="103"/>
      <c r="T324" s="103"/>
      <c r="U324" s="103"/>
      <c r="V324" s="103"/>
      <c r="W324" s="3"/>
      <c r="X324" s="3"/>
      <c r="Y324" s="3"/>
      <c r="Z324" s="3"/>
      <c r="AA324" s="2"/>
      <c r="AB324" s="3"/>
      <c r="AC324" s="3"/>
    </row>
    <row r="325" spans="1:29" ht="16.5">
      <c r="A325" s="3"/>
      <c r="B325" s="3"/>
      <c r="C325" s="3"/>
      <c r="D325" s="3"/>
      <c r="E325" s="3"/>
      <c r="F325" s="3"/>
      <c r="G325" s="3"/>
      <c r="H325" s="3"/>
      <c r="I325" s="3"/>
      <c r="J325" s="3"/>
      <c r="K325" s="3"/>
      <c r="L325" s="3"/>
      <c r="M325" s="3"/>
      <c r="N325" s="3"/>
      <c r="O325" s="103"/>
      <c r="P325" s="103"/>
      <c r="Q325" s="103"/>
      <c r="R325" s="103"/>
      <c r="S325" s="103"/>
      <c r="T325" s="103"/>
      <c r="U325" s="103"/>
      <c r="V325" s="103"/>
      <c r="W325" s="3"/>
      <c r="X325" s="3"/>
      <c r="Y325" s="3"/>
      <c r="Z325" s="3"/>
      <c r="AA325" s="2"/>
      <c r="AB325" s="3"/>
      <c r="AC325" s="3"/>
    </row>
    <row r="326" spans="1:29" ht="16.5">
      <c r="A326" s="3"/>
      <c r="B326" s="3"/>
      <c r="C326" s="3"/>
      <c r="D326" s="3"/>
      <c r="E326" s="3"/>
      <c r="F326" s="3"/>
      <c r="G326" s="3"/>
      <c r="H326" s="3"/>
      <c r="I326" s="3"/>
      <c r="J326" s="3"/>
      <c r="K326" s="3"/>
      <c r="L326" s="3"/>
      <c r="M326" s="3"/>
      <c r="N326" s="3"/>
      <c r="O326" s="103"/>
      <c r="P326" s="103"/>
      <c r="Q326" s="103"/>
      <c r="R326" s="103"/>
      <c r="S326" s="103"/>
      <c r="T326" s="103"/>
      <c r="U326" s="103"/>
      <c r="V326" s="103"/>
      <c r="W326" s="3"/>
      <c r="X326" s="3"/>
      <c r="Y326" s="3"/>
      <c r="Z326" s="3"/>
      <c r="AA326" s="2"/>
      <c r="AB326" s="3"/>
      <c r="AC326" s="3"/>
    </row>
    <row r="327" spans="1:29" ht="16.5">
      <c r="A327" s="3"/>
      <c r="B327" s="3"/>
      <c r="C327" s="3"/>
      <c r="D327" s="3"/>
      <c r="E327" s="3"/>
      <c r="F327" s="3"/>
      <c r="G327" s="3"/>
      <c r="H327" s="3"/>
      <c r="I327" s="3"/>
      <c r="J327" s="3"/>
      <c r="K327" s="3"/>
      <c r="L327" s="3"/>
      <c r="M327" s="3"/>
      <c r="N327" s="3"/>
      <c r="O327" s="103"/>
      <c r="P327" s="103"/>
      <c r="Q327" s="103"/>
      <c r="R327" s="103"/>
      <c r="S327" s="103"/>
      <c r="T327" s="103"/>
      <c r="U327" s="103"/>
      <c r="V327" s="103"/>
      <c r="W327" s="3"/>
      <c r="X327" s="3"/>
      <c r="Y327" s="3"/>
      <c r="Z327" s="3"/>
      <c r="AA327" s="2"/>
      <c r="AB327" s="3"/>
      <c r="AC327" s="3"/>
    </row>
    <row r="328" spans="1:29" ht="16.5">
      <c r="A328" s="3"/>
      <c r="B328" s="3"/>
      <c r="C328" s="3"/>
      <c r="D328" s="3"/>
      <c r="E328" s="3"/>
      <c r="F328" s="3"/>
      <c r="G328" s="3"/>
      <c r="H328" s="3"/>
      <c r="I328" s="3"/>
      <c r="J328" s="3"/>
      <c r="K328" s="3"/>
      <c r="L328" s="3"/>
      <c r="M328" s="3"/>
      <c r="N328" s="3"/>
      <c r="O328" s="103"/>
      <c r="P328" s="103"/>
      <c r="Q328" s="103"/>
      <c r="R328" s="103"/>
      <c r="S328" s="103"/>
      <c r="T328" s="103"/>
      <c r="U328" s="103"/>
      <c r="V328" s="103"/>
      <c r="W328" s="3"/>
      <c r="X328" s="3"/>
      <c r="Y328" s="3"/>
      <c r="Z328" s="3"/>
      <c r="AA328" s="2"/>
      <c r="AB328" s="3"/>
      <c r="AC328" s="3"/>
    </row>
    <row r="329" spans="1:29" ht="16.5">
      <c r="A329" s="3"/>
      <c r="B329" s="3"/>
      <c r="C329" s="3"/>
      <c r="D329" s="3"/>
      <c r="E329" s="3"/>
      <c r="F329" s="3"/>
      <c r="G329" s="3"/>
      <c r="H329" s="3"/>
      <c r="I329" s="3"/>
      <c r="J329" s="3"/>
      <c r="K329" s="3"/>
      <c r="L329" s="3"/>
      <c r="M329" s="3"/>
      <c r="N329" s="3"/>
      <c r="O329" s="103"/>
      <c r="P329" s="103"/>
      <c r="Q329" s="103"/>
      <c r="R329" s="103"/>
      <c r="S329" s="103"/>
      <c r="T329" s="103"/>
      <c r="U329" s="103"/>
      <c r="V329" s="103"/>
      <c r="W329" s="3"/>
      <c r="X329" s="3"/>
      <c r="Y329" s="3"/>
      <c r="Z329" s="3"/>
      <c r="AA329" s="2"/>
      <c r="AB329" s="3"/>
      <c r="AC329" s="3"/>
    </row>
    <row r="330" spans="1:29" ht="16.5">
      <c r="A330" s="3"/>
      <c r="B330" s="3"/>
      <c r="C330" s="3"/>
      <c r="D330" s="3"/>
      <c r="E330" s="3"/>
      <c r="F330" s="3"/>
      <c r="G330" s="3"/>
      <c r="H330" s="3"/>
      <c r="I330" s="3"/>
      <c r="J330" s="3"/>
      <c r="K330" s="3"/>
      <c r="L330" s="3"/>
      <c r="M330" s="3"/>
      <c r="N330" s="3"/>
      <c r="O330" s="103"/>
      <c r="P330" s="103"/>
      <c r="Q330" s="103"/>
      <c r="R330" s="103"/>
      <c r="S330" s="103"/>
      <c r="T330" s="103"/>
      <c r="U330" s="103"/>
      <c r="V330" s="103"/>
      <c r="W330" s="3"/>
      <c r="X330" s="3"/>
      <c r="Y330" s="3"/>
      <c r="Z330" s="3"/>
      <c r="AA330" s="2"/>
      <c r="AB330" s="3"/>
      <c r="AC330" s="3"/>
    </row>
    <row r="331" spans="1:29" ht="16.5">
      <c r="A331" s="3"/>
      <c r="B331" s="3"/>
      <c r="C331" s="3"/>
      <c r="D331" s="3"/>
      <c r="E331" s="3"/>
      <c r="F331" s="3"/>
      <c r="G331" s="3"/>
      <c r="H331" s="3"/>
      <c r="I331" s="3"/>
      <c r="J331" s="3"/>
      <c r="K331" s="3"/>
      <c r="L331" s="3"/>
      <c r="M331" s="3"/>
      <c r="N331" s="3"/>
      <c r="O331" s="103"/>
      <c r="P331" s="103"/>
      <c r="Q331" s="103"/>
      <c r="R331" s="103"/>
      <c r="S331" s="103"/>
      <c r="T331" s="103"/>
      <c r="U331" s="103"/>
      <c r="V331" s="103"/>
      <c r="W331" s="3"/>
      <c r="X331" s="3"/>
      <c r="Y331" s="3"/>
      <c r="Z331" s="3"/>
      <c r="AA331" s="2"/>
      <c r="AB331" s="3"/>
      <c r="AC331" s="3"/>
    </row>
    <row r="332" spans="1:29" ht="16.5">
      <c r="A332" s="3"/>
      <c r="B332" s="3"/>
      <c r="C332" s="3"/>
      <c r="D332" s="3"/>
      <c r="E332" s="3"/>
      <c r="F332" s="3"/>
      <c r="G332" s="3"/>
      <c r="H332" s="3"/>
      <c r="I332" s="3"/>
      <c r="J332" s="3"/>
      <c r="K332" s="3"/>
      <c r="L332" s="3"/>
      <c r="M332" s="3"/>
      <c r="N332" s="3"/>
      <c r="O332" s="103"/>
      <c r="P332" s="103"/>
      <c r="Q332" s="103"/>
      <c r="R332" s="103"/>
      <c r="S332" s="103"/>
      <c r="T332" s="103"/>
      <c r="U332" s="103"/>
      <c r="V332" s="103"/>
      <c r="W332" s="3"/>
      <c r="X332" s="3"/>
      <c r="Y332" s="3"/>
      <c r="Z332" s="3"/>
      <c r="AA332" s="2"/>
      <c r="AB332" s="3"/>
      <c r="AC332" s="3"/>
    </row>
    <row r="333" spans="1:29" ht="16.5">
      <c r="A333" s="3"/>
      <c r="B333" s="3"/>
      <c r="C333" s="3"/>
      <c r="D333" s="3"/>
      <c r="E333" s="3"/>
      <c r="F333" s="3"/>
      <c r="G333" s="3"/>
      <c r="H333" s="3"/>
      <c r="I333" s="3"/>
      <c r="J333" s="3"/>
      <c r="K333" s="3"/>
      <c r="L333" s="3"/>
      <c r="M333" s="3"/>
      <c r="N333" s="3"/>
      <c r="O333" s="103"/>
      <c r="P333" s="103"/>
      <c r="Q333" s="103"/>
      <c r="R333" s="103"/>
      <c r="S333" s="103"/>
      <c r="T333" s="103"/>
      <c r="U333" s="103"/>
      <c r="V333" s="103"/>
      <c r="W333" s="3"/>
      <c r="X333" s="3"/>
      <c r="Y333" s="3"/>
      <c r="Z333" s="3"/>
      <c r="AA333" s="2"/>
      <c r="AB333" s="3"/>
      <c r="AC333" s="3"/>
    </row>
    <row r="334" spans="1:29" ht="16.5">
      <c r="A334" s="3"/>
      <c r="B334" s="3"/>
      <c r="C334" s="3"/>
      <c r="D334" s="3"/>
      <c r="E334" s="3"/>
      <c r="F334" s="3"/>
      <c r="G334" s="3"/>
      <c r="H334" s="3"/>
      <c r="I334" s="3"/>
      <c r="J334" s="3"/>
      <c r="K334" s="3"/>
      <c r="L334" s="3"/>
      <c r="M334" s="3"/>
      <c r="N334" s="3"/>
      <c r="O334" s="103"/>
      <c r="P334" s="103"/>
      <c r="Q334" s="103"/>
      <c r="R334" s="103"/>
      <c r="S334" s="103"/>
      <c r="T334" s="103"/>
      <c r="U334" s="103"/>
      <c r="V334" s="103"/>
      <c r="W334" s="3"/>
      <c r="X334" s="3"/>
      <c r="Y334" s="3"/>
      <c r="Z334" s="3"/>
      <c r="AA334" s="2"/>
      <c r="AB334" s="3"/>
      <c r="AC334" s="3"/>
    </row>
    <row r="335" spans="1:29" ht="16.5">
      <c r="A335" s="3"/>
      <c r="B335" s="3"/>
      <c r="C335" s="3"/>
      <c r="D335" s="3"/>
      <c r="E335" s="3"/>
      <c r="F335" s="3"/>
      <c r="G335" s="3"/>
      <c r="H335" s="3"/>
      <c r="I335" s="3"/>
      <c r="J335" s="3"/>
      <c r="K335" s="3"/>
      <c r="L335" s="3"/>
      <c r="M335" s="3"/>
      <c r="N335" s="3"/>
      <c r="O335" s="103"/>
      <c r="P335" s="103"/>
      <c r="Q335" s="103"/>
      <c r="R335" s="103"/>
      <c r="S335" s="103"/>
      <c r="T335" s="103"/>
      <c r="U335" s="103"/>
      <c r="V335" s="103"/>
      <c r="W335" s="3"/>
      <c r="X335" s="3"/>
      <c r="Y335" s="3"/>
      <c r="Z335" s="3"/>
      <c r="AA335" s="2"/>
      <c r="AB335" s="3"/>
      <c r="AC335" s="3"/>
    </row>
    <row r="336" spans="1:29" ht="16.5">
      <c r="A336" s="3"/>
      <c r="B336" s="3"/>
      <c r="C336" s="3"/>
      <c r="D336" s="3"/>
      <c r="E336" s="3"/>
      <c r="F336" s="3"/>
      <c r="G336" s="3"/>
      <c r="H336" s="3"/>
      <c r="I336" s="3"/>
      <c r="J336" s="3"/>
      <c r="K336" s="3"/>
      <c r="L336" s="3"/>
      <c r="M336" s="3"/>
      <c r="N336" s="3"/>
      <c r="O336" s="103"/>
      <c r="P336" s="103"/>
      <c r="Q336" s="103"/>
      <c r="R336" s="103"/>
      <c r="S336" s="103"/>
      <c r="T336" s="103"/>
      <c r="U336" s="103"/>
      <c r="V336" s="103"/>
      <c r="W336" s="3"/>
      <c r="X336" s="3"/>
      <c r="Y336" s="3"/>
      <c r="Z336" s="3"/>
      <c r="AA336" s="2"/>
      <c r="AB336" s="3"/>
      <c r="AC336" s="3"/>
    </row>
    <row r="337" spans="1:29" ht="16.5">
      <c r="A337" s="3"/>
      <c r="B337" s="3"/>
      <c r="C337" s="3"/>
      <c r="D337" s="3"/>
      <c r="E337" s="3"/>
      <c r="F337" s="3"/>
      <c r="G337" s="3"/>
      <c r="H337" s="3"/>
      <c r="I337" s="3"/>
      <c r="J337" s="3"/>
      <c r="K337" s="3"/>
      <c r="L337" s="3"/>
      <c r="M337" s="3"/>
      <c r="N337" s="3"/>
      <c r="O337" s="103"/>
      <c r="P337" s="103"/>
      <c r="Q337" s="103"/>
      <c r="R337" s="103"/>
      <c r="S337" s="103"/>
      <c r="T337" s="103"/>
      <c r="U337" s="103"/>
      <c r="V337" s="103"/>
      <c r="W337" s="3"/>
      <c r="X337" s="3"/>
      <c r="Y337" s="3"/>
      <c r="Z337" s="3"/>
      <c r="AA337" s="2"/>
      <c r="AB337" s="3"/>
      <c r="AC337" s="3"/>
    </row>
    <row r="338" spans="1:29" ht="16.5">
      <c r="A338" s="3"/>
      <c r="B338" s="3"/>
      <c r="C338" s="3"/>
      <c r="D338" s="3"/>
      <c r="E338" s="3"/>
      <c r="F338" s="3"/>
      <c r="G338" s="3"/>
      <c r="H338" s="3"/>
      <c r="I338" s="3"/>
      <c r="J338" s="3"/>
      <c r="K338" s="3"/>
      <c r="L338" s="3"/>
      <c r="M338" s="3"/>
      <c r="N338" s="3"/>
      <c r="O338" s="103"/>
      <c r="P338" s="103"/>
      <c r="Q338" s="103"/>
      <c r="R338" s="103"/>
      <c r="S338" s="103"/>
      <c r="T338" s="103"/>
      <c r="U338" s="103"/>
      <c r="V338" s="103"/>
      <c r="W338" s="3"/>
      <c r="X338" s="3"/>
      <c r="Y338" s="3"/>
      <c r="Z338" s="3"/>
      <c r="AA338" s="2"/>
      <c r="AB338" s="3"/>
      <c r="AC338" s="3"/>
    </row>
    <row r="339" spans="1:29" ht="16.5">
      <c r="A339" s="3"/>
      <c r="B339" s="3"/>
      <c r="C339" s="3"/>
      <c r="D339" s="3"/>
      <c r="E339" s="3"/>
      <c r="F339" s="3"/>
      <c r="G339" s="3"/>
      <c r="H339" s="3"/>
      <c r="I339" s="3"/>
      <c r="J339" s="3"/>
      <c r="K339" s="3"/>
      <c r="L339" s="3"/>
      <c r="M339" s="3"/>
      <c r="N339" s="3"/>
      <c r="O339" s="103"/>
      <c r="P339" s="103"/>
      <c r="Q339" s="103"/>
      <c r="R339" s="103"/>
      <c r="S339" s="103"/>
      <c r="T339" s="103"/>
      <c r="U339" s="103"/>
      <c r="V339" s="103"/>
      <c r="W339" s="3"/>
      <c r="X339" s="3"/>
      <c r="Y339" s="3"/>
      <c r="Z339" s="3"/>
      <c r="AA339" s="2"/>
      <c r="AB339" s="3"/>
      <c r="AC339" s="3"/>
    </row>
    <row r="340" spans="1:29" ht="16.5">
      <c r="A340" s="3"/>
      <c r="B340" s="3"/>
      <c r="C340" s="3"/>
      <c r="D340" s="3"/>
      <c r="E340" s="3"/>
      <c r="F340" s="3"/>
      <c r="G340" s="3"/>
      <c r="H340" s="3"/>
      <c r="I340" s="3"/>
      <c r="J340" s="3"/>
      <c r="K340" s="3"/>
      <c r="L340" s="3"/>
      <c r="M340" s="3"/>
      <c r="N340" s="3"/>
      <c r="O340" s="103"/>
      <c r="P340" s="103"/>
      <c r="Q340" s="103"/>
      <c r="R340" s="103"/>
      <c r="S340" s="103"/>
      <c r="T340" s="103"/>
      <c r="U340" s="103"/>
      <c r="V340" s="103"/>
      <c r="W340" s="3"/>
      <c r="X340" s="3"/>
      <c r="Y340" s="3"/>
      <c r="Z340" s="3"/>
      <c r="AA340" s="2"/>
      <c r="AB340" s="3"/>
      <c r="AC340" s="3"/>
    </row>
    <row r="341" spans="1:29" ht="16.5">
      <c r="A341" s="3"/>
      <c r="B341" s="3"/>
      <c r="C341" s="3"/>
      <c r="D341" s="3"/>
      <c r="E341" s="3"/>
      <c r="F341" s="3"/>
      <c r="G341" s="3"/>
      <c r="H341" s="3"/>
      <c r="I341" s="3"/>
      <c r="J341" s="3"/>
      <c r="K341" s="3"/>
      <c r="L341" s="3"/>
      <c r="M341" s="3"/>
      <c r="N341" s="3"/>
      <c r="O341" s="103"/>
      <c r="P341" s="103"/>
      <c r="Q341" s="103"/>
      <c r="R341" s="103"/>
      <c r="S341" s="103"/>
      <c r="T341" s="103"/>
      <c r="U341" s="103"/>
      <c r="V341" s="103"/>
      <c r="W341" s="3"/>
      <c r="X341" s="3"/>
      <c r="Y341" s="3"/>
      <c r="Z341" s="3"/>
      <c r="AA341" s="2"/>
      <c r="AB341" s="3"/>
      <c r="AC341" s="3"/>
    </row>
    <row r="342" spans="1:29" ht="16.5">
      <c r="A342" s="3"/>
      <c r="B342" s="3"/>
      <c r="C342" s="3"/>
      <c r="D342" s="3"/>
      <c r="E342" s="3"/>
      <c r="F342" s="3"/>
      <c r="G342" s="3"/>
      <c r="H342" s="3"/>
      <c r="I342" s="3"/>
      <c r="J342" s="3"/>
      <c r="K342" s="3"/>
      <c r="L342" s="3"/>
      <c r="M342" s="3"/>
      <c r="N342" s="3"/>
      <c r="O342" s="103"/>
      <c r="P342" s="103"/>
      <c r="Q342" s="103"/>
      <c r="R342" s="103"/>
      <c r="S342" s="103"/>
      <c r="T342" s="103"/>
      <c r="U342" s="103"/>
      <c r="V342" s="103"/>
      <c r="W342" s="3"/>
      <c r="X342" s="3"/>
      <c r="Y342" s="3"/>
      <c r="Z342" s="3"/>
      <c r="AA342" s="2"/>
      <c r="AB342" s="3"/>
      <c r="AC342" s="3"/>
    </row>
    <row r="343" spans="1:29" ht="16.5">
      <c r="A343" s="3"/>
      <c r="B343" s="3"/>
      <c r="C343" s="3"/>
      <c r="D343" s="3"/>
      <c r="E343" s="3"/>
      <c r="F343" s="3"/>
      <c r="G343" s="3"/>
      <c r="H343" s="3"/>
      <c r="I343" s="3"/>
      <c r="J343" s="3"/>
      <c r="K343" s="3"/>
      <c r="L343" s="3"/>
      <c r="M343" s="3"/>
      <c r="N343" s="3"/>
      <c r="O343" s="103"/>
      <c r="P343" s="103"/>
      <c r="Q343" s="103"/>
      <c r="R343" s="103"/>
      <c r="S343" s="103"/>
      <c r="T343" s="103"/>
      <c r="U343" s="103"/>
      <c r="V343" s="103"/>
      <c r="W343" s="3"/>
      <c r="X343" s="3"/>
      <c r="Y343" s="3"/>
      <c r="Z343" s="3"/>
      <c r="AA343" s="2"/>
      <c r="AB343" s="3"/>
      <c r="AC343" s="3"/>
    </row>
    <row r="344" spans="1:29" ht="16.5">
      <c r="A344" s="3"/>
      <c r="B344" s="3"/>
      <c r="C344" s="3"/>
      <c r="D344" s="3"/>
      <c r="E344" s="3"/>
      <c r="F344" s="3"/>
      <c r="G344" s="3"/>
      <c r="H344" s="3"/>
      <c r="I344" s="3"/>
      <c r="J344" s="3"/>
      <c r="K344" s="3"/>
      <c r="L344" s="3"/>
      <c r="M344" s="3"/>
      <c r="N344" s="3"/>
      <c r="O344" s="103"/>
      <c r="P344" s="103"/>
      <c r="Q344" s="103"/>
      <c r="R344" s="103"/>
      <c r="S344" s="103"/>
      <c r="T344" s="103"/>
      <c r="U344" s="103"/>
      <c r="V344" s="103"/>
      <c r="W344" s="3"/>
      <c r="X344" s="3"/>
      <c r="Y344" s="3"/>
      <c r="Z344" s="3"/>
      <c r="AA344" s="2"/>
      <c r="AB344" s="3"/>
      <c r="AC344" s="3"/>
    </row>
    <row r="345" spans="1:29" ht="16.5">
      <c r="A345" s="3"/>
      <c r="B345" s="3"/>
      <c r="C345" s="3"/>
      <c r="D345" s="3"/>
      <c r="E345" s="3"/>
      <c r="F345" s="3"/>
      <c r="G345" s="3"/>
      <c r="H345" s="3"/>
      <c r="I345" s="3"/>
      <c r="J345" s="3"/>
      <c r="K345" s="3"/>
      <c r="L345" s="3"/>
      <c r="M345" s="3"/>
      <c r="N345" s="3"/>
      <c r="O345" s="103"/>
      <c r="P345" s="103"/>
      <c r="Q345" s="103"/>
      <c r="R345" s="103"/>
      <c r="S345" s="103"/>
      <c r="T345" s="103"/>
      <c r="U345" s="103"/>
      <c r="V345" s="103"/>
      <c r="W345" s="3"/>
      <c r="X345" s="3"/>
      <c r="Y345" s="3"/>
      <c r="Z345" s="3"/>
      <c r="AA345" s="2"/>
      <c r="AB345" s="3"/>
      <c r="AC345" s="3"/>
    </row>
    <row r="346" spans="1:29" ht="16.5">
      <c r="A346" s="3"/>
      <c r="B346" s="3"/>
      <c r="C346" s="3"/>
      <c r="D346" s="3"/>
      <c r="E346" s="3"/>
      <c r="F346" s="3"/>
      <c r="G346" s="3"/>
      <c r="H346" s="3"/>
      <c r="I346" s="3"/>
      <c r="J346" s="3"/>
      <c r="K346" s="3"/>
      <c r="L346" s="3"/>
      <c r="M346" s="3"/>
      <c r="N346" s="3"/>
      <c r="O346" s="103"/>
      <c r="P346" s="103"/>
      <c r="Q346" s="103"/>
      <c r="R346" s="103"/>
      <c r="S346" s="103"/>
      <c r="T346" s="103"/>
      <c r="U346" s="103"/>
      <c r="V346" s="103"/>
      <c r="W346" s="3"/>
      <c r="X346" s="3"/>
      <c r="Y346" s="3"/>
      <c r="Z346" s="3"/>
      <c r="AA346" s="2"/>
      <c r="AB346" s="3"/>
      <c r="AC346" s="3"/>
    </row>
    <row r="347" spans="1:29" ht="16.5">
      <c r="A347" s="3"/>
      <c r="B347" s="3"/>
      <c r="C347" s="3"/>
      <c r="D347" s="3"/>
      <c r="E347" s="3"/>
      <c r="F347" s="3"/>
      <c r="G347" s="3"/>
      <c r="H347" s="3"/>
      <c r="I347" s="3"/>
      <c r="J347" s="3"/>
      <c r="K347" s="3"/>
      <c r="L347" s="3"/>
      <c r="M347" s="3"/>
      <c r="N347" s="3"/>
      <c r="O347" s="103"/>
      <c r="P347" s="103"/>
      <c r="Q347" s="103"/>
      <c r="R347" s="103"/>
      <c r="S347" s="103"/>
      <c r="T347" s="103"/>
      <c r="U347" s="103"/>
      <c r="V347" s="103"/>
      <c r="W347" s="3"/>
      <c r="X347" s="3"/>
      <c r="Y347" s="3"/>
      <c r="Z347" s="3"/>
      <c r="AA347" s="2"/>
      <c r="AB347" s="3"/>
      <c r="AC347" s="3"/>
    </row>
    <row r="348" spans="1:29" ht="16.5">
      <c r="A348" s="3"/>
      <c r="B348" s="3"/>
      <c r="C348" s="3"/>
      <c r="D348" s="3"/>
      <c r="E348" s="3"/>
      <c r="F348" s="3"/>
      <c r="G348" s="3"/>
      <c r="H348" s="3"/>
      <c r="I348" s="3"/>
      <c r="J348" s="3"/>
      <c r="K348" s="3"/>
      <c r="L348" s="3"/>
      <c r="M348" s="3"/>
      <c r="N348" s="3"/>
      <c r="O348" s="103"/>
      <c r="P348" s="103"/>
      <c r="Q348" s="103"/>
      <c r="R348" s="103"/>
      <c r="S348" s="103"/>
      <c r="T348" s="103"/>
      <c r="U348" s="103"/>
      <c r="V348" s="103"/>
      <c r="W348" s="3"/>
      <c r="X348" s="3"/>
      <c r="Y348" s="3"/>
      <c r="Z348" s="3"/>
      <c r="AA348" s="2"/>
      <c r="AB348" s="3"/>
      <c r="AC348" s="3"/>
    </row>
    <row r="349" spans="1:29" ht="16.5">
      <c r="A349" s="3"/>
      <c r="B349" s="3"/>
      <c r="C349" s="3"/>
      <c r="D349" s="3"/>
      <c r="E349" s="3"/>
      <c r="F349" s="3"/>
      <c r="G349" s="3"/>
      <c r="H349" s="3"/>
      <c r="I349" s="3"/>
      <c r="J349" s="3"/>
      <c r="K349" s="3"/>
      <c r="L349" s="3"/>
      <c r="M349" s="3"/>
      <c r="N349" s="3"/>
      <c r="O349" s="103"/>
      <c r="P349" s="103"/>
      <c r="Q349" s="103"/>
      <c r="R349" s="103"/>
      <c r="S349" s="103"/>
      <c r="T349" s="103"/>
      <c r="U349" s="103"/>
      <c r="V349" s="103"/>
      <c r="W349" s="3"/>
      <c r="X349" s="3"/>
      <c r="Y349" s="3"/>
      <c r="Z349" s="3"/>
      <c r="AA349" s="2"/>
      <c r="AB349" s="3"/>
      <c r="AC349" s="3"/>
    </row>
    <row r="350" spans="1:29" ht="16.5">
      <c r="A350" s="3"/>
      <c r="B350" s="3"/>
      <c r="C350" s="3"/>
      <c r="D350" s="3"/>
      <c r="E350" s="3"/>
      <c r="F350" s="3"/>
      <c r="G350" s="3"/>
      <c r="H350" s="3"/>
      <c r="I350" s="3"/>
      <c r="J350" s="3"/>
      <c r="K350" s="3"/>
      <c r="L350" s="3"/>
      <c r="M350" s="3"/>
      <c r="N350" s="3"/>
      <c r="O350" s="103"/>
      <c r="P350" s="103"/>
      <c r="Q350" s="103"/>
      <c r="R350" s="103"/>
      <c r="S350" s="103"/>
      <c r="T350" s="103"/>
      <c r="U350" s="103"/>
      <c r="V350" s="103"/>
      <c r="W350" s="3"/>
      <c r="X350" s="3"/>
      <c r="Y350" s="3"/>
      <c r="Z350" s="3"/>
      <c r="AA350" s="2"/>
      <c r="AB350" s="3"/>
      <c r="AC350" s="3"/>
    </row>
    <row r="351" spans="1:29" ht="16.5">
      <c r="A351" s="3"/>
      <c r="B351" s="3"/>
      <c r="C351" s="3"/>
      <c r="D351" s="3"/>
      <c r="E351" s="3"/>
      <c r="F351" s="3"/>
      <c r="G351" s="3"/>
      <c r="H351" s="3"/>
      <c r="I351" s="3"/>
      <c r="J351" s="3"/>
      <c r="K351" s="3"/>
      <c r="L351" s="3"/>
      <c r="M351" s="3"/>
      <c r="N351" s="3"/>
      <c r="O351" s="103"/>
      <c r="P351" s="103"/>
      <c r="Q351" s="103"/>
      <c r="R351" s="103"/>
      <c r="S351" s="103"/>
      <c r="T351" s="103"/>
      <c r="U351" s="103"/>
      <c r="V351" s="103"/>
      <c r="W351" s="3"/>
      <c r="X351" s="3"/>
      <c r="Y351" s="3"/>
      <c r="Z351" s="3"/>
      <c r="AA351" s="2"/>
      <c r="AB351" s="3"/>
      <c r="AC351" s="3"/>
    </row>
    <row r="352" spans="1:29" ht="16.5">
      <c r="A352" s="3"/>
      <c r="B352" s="3"/>
      <c r="C352" s="3"/>
      <c r="D352" s="3"/>
      <c r="E352" s="3"/>
      <c r="F352" s="3"/>
      <c r="G352" s="3"/>
      <c r="H352" s="3"/>
      <c r="I352" s="3"/>
      <c r="J352" s="3"/>
      <c r="K352" s="3"/>
      <c r="L352" s="3"/>
      <c r="M352" s="3"/>
      <c r="N352" s="3"/>
      <c r="O352" s="103"/>
      <c r="P352" s="103"/>
      <c r="Q352" s="103"/>
      <c r="R352" s="103"/>
      <c r="S352" s="103"/>
      <c r="T352" s="103"/>
      <c r="U352" s="103"/>
      <c r="V352" s="103"/>
      <c r="W352" s="3"/>
      <c r="X352" s="3"/>
      <c r="Y352" s="3"/>
      <c r="Z352" s="3"/>
      <c r="AA352" s="2"/>
      <c r="AB352" s="3"/>
      <c r="AC352" s="3"/>
    </row>
    <row r="353" spans="1:29" ht="16.5">
      <c r="A353" s="3"/>
      <c r="B353" s="3"/>
      <c r="C353" s="3"/>
      <c r="D353" s="3"/>
      <c r="E353" s="3"/>
      <c r="F353" s="3"/>
      <c r="G353" s="3"/>
      <c r="H353" s="3"/>
      <c r="I353" s="3"/>
      <c r="J353" s="3"/>
      <c r="K353" s="3"/>
      <c r="L353" s="3"/>
      <c r="M353" s="3"/>
      <c r="N353" s="3"/>
      <c r="O353" s="103"/>
      <c r="P353" s="103"/>
      <c r="Q353" s="103"/>
      <c r="R353" s="103"/>
      <c r="S353" s="103"/>
      <c r="T353" s="103"/>
      <c r="U353" s="103"/>
      <c r="V353" s="103"/>
      <c r="W353" s="3"/>
      <c r="X353" s="3"/>
      <c r="Y353" s="3"/>
      <c r="Z353" s="3"/>
      <c r="AA353" s="2"/>
      <c r="AB353" s="3"/>
      <c r="AC353" s="3"/>
    </row>
    <row r="354" spans="1:29" ht="16.5">
      <c r="A354" s="3"/>
      <c r="B354" s="3"/>
      <c r="C354" s="3"/>
      <c r="D354" s="3"/>
      <c r="E354" s="3"/>
      <c r="F354" s="3"/>
      <c r="G354" s="3"/>
      <c r="H354" s="3"/>
      <c r="I354" s="3"/>
      <c r="J354" s="3"/>
      <c r="K354" s="3"/>
      <c r="L354" s="3"/>
      <c r="M354" s="3"/>
      <c r="N354" s="3"/>
      <c r="O354" s="103"/>
      <c r="P354" s="103"/>
      <c r="Q354" s="103"/>
      <c r="R354" s="103"/>
      <c r="S354" s="103"/>
      <c r="T354" s="103"/>
      <c r="U354" s="103"/>
      <c r="V354" s="103"/>
      <c r="W354" s="3"/>
      <c r="X354" s="3"/>
      <c r="Y354" s="3"/>
      <c r="Z354" s="3"/>
      <c r="AA354" s="2"/>
      <c r="AB354" s="3"/>
      <c r="AC354" s="3"/>
    </row>
    <row r="355" spans="1:29" ht="16.5">
      <c r="A355" s="3"/>
      <c r="B355" s="3"/>
      <c r="C355" s="3"/>
      <c r="D355" s="3"/>
      <c r="E355" s="3"/>
      <c r="F355" s="3"/>
      <c r="G355" s="3"/>
      <c r="H355" s="3"/>
      <c r="I355" s="3"/>
      <c r="J355" s="3"/>
      <c r="K355" s="3"/>
      <c r="L355" s="3"/>
      <c r="M355" s="3"/>
      <c r="N355" s="3"/>
      <c r="O355" s="103"/>
      <c r="P355" s="103"/>
      <c r="Q355" s="103"/>
      <c r="R355" s="103"/>
      <c r="S355" s="103"/>
      <c r="T355" s="103"/>
      <c r="U355" s="103"/>
      <c r="V355" s="103"/>
      <c r="W355" s="3"/>
      <c r="X355" s="3"/>
      <c r="Y355" s="3"/>
      <c r="Z355" s="3"/>
      <c r="AA355" s="2"/>
      <c r="AB355" s="3"/>
      <c r="AC355" s="3"/>
    </row>
    <row r="356" spans="1:29" ht="16.5">
      <c r="A356" s="3"/>
      <c r="B356" s="3"/>
      <c r="C356" s="3"/>
      <c r="D356" s="3"/>
      <c r="E356" s="3"/>
      <c r="F356" s="3"/>
      <c r="G356" s="3"/>
      <c r="H356" s="3"/>
      <c r="I356" s="3"/>
      <c r="J356" s="3"/>
      <c r="K356" s="3"/>
      <c r="L356" s="3"/>
      <c r="M356" s="3"/>
      <c r="N356" s="3"/>
      <c r="O356" s="103"/>
      <c r="P356" s="103"/>
      <c r="Q356" s="103"/>
      <c r="R356" s="103"/>
      <c r="S356" s="103"/>
      <c r="T356" s="103"/>
      <c r="U356" s="103"/>
      <c r="V356" s="103"/>
      <c r="W356" s="3"/>
      <c r="X356" s="3"/>
      <c r="Y356" s="3"/>
      <c r="Z356" s="3"/>
      <c r="AA356" s="2"/>
      <c r="AB356" s="3"/>
      <c r="AC356" s="3"/>
    </row>
    <row r="357" spans="1:29" ht="16.5">
      <c r="A357" s="3"/>
      <c r="B357" s="3"/>
      <c r="C357" s="3"/>
      <c r="D357" s="3"/>
      <c r="E357" s="3"/>
      <c r="F357" s="3"/>
      <c r="G357" s="3"/>
      <c r="H357" s="3"/>
      <c r="I357" s="3"/>
      <c r="J357" s="3"/>
      <c r="K357" s="3"/>
      <c r="L357" s="3"/>
      <c r="M357" s="3"/>
      <c r="N357" s="3"/>
      <c r="O357" s="103"/>
      <c r="P357" s="103"/>
      <c r="Q357" s="103"/>
      <c r="R357" s="103"/>
      <c r="S357" s="103"/>
      <c r="T357" s="103"/>
      <c r="U357" s="103"/>
      <c r="V357" s="103"/>
      <c r="W357" s="3"/>
      <c r="X357" s="3"/>
      <c r="Y357" s="3"/>
      <c r="Z357" s="3"/>
      <c r="AA357" s="2"/>
      <c r="AB357" s="3"/>
      <c r="AC357" s="3"/>
    </row>
    <row r="358" spans="1:29" ht="16.5">
      <c r="A358" s="3"/>
      <c r="B358" s="3"/>
      <c r="C358" s="3"/>
      <c r="D358" s="3"/>
      <c r="E358" s="3"/>
      <c r="F358" s="3"/>
      <c r="G358" s="3"/>
      <c r="H358" s="3"/>
      <c r="I358" s="3"/>
      <c r="J358" s="3"/>
      <c r="K358" s="3"/>
      <c r="L358" s="3"/>
      <c r="M358" s="3"/>
      <c r="N358" s="3"/>
      <c r="O358" s="103"/>
      <c r="P358" s="103"/>
      <c r="Q358" s="103"/>
      <c r="R358" s="103"/>
      <c r="S358" s="103"/>
      <c r="T358" s="103"/>
      <c r="U358" s="103"/>
      <c r="V358" s="103"/>
      <c r="W358" s="3"/>
      <c r="X358" s="3"/>
      <c r="Y358" s="3"/>
      <c r="Z358" s="3"/>
      <c r="AA358" s="2"/>
      <c r="AB358" s="3"/>
      <c r="AC358" s="3"/>
    </row>
    <row r="359" spans="1:29" ht="16.5">
      <c r="A359" s="3"/>
      <c r="B359" s="3"/>
      <c r="C359" s="3"/>
      <c r="D359" s="3"/>
      <c r="E359" s="3"/>
      <c r="F359" s="3"/>
      <c r="G359" s="3"/>
      <c r="H359" s="3"/>
      <c r="I359" s="3"/>
      <c r="J359" s="3"/>
      <c r="K359" s="3"/>
      <c r="L359" s="3"/>
      <c r="M359" s="3"/>
      <c r="N359" s="3"/>
      <c r="O359" s="103"/>
      <c r="P359" s="103"/>
      <c r="Q359" s="103"/>
      <c r="R359" s="103"/>
      <c r="S359" s="103"/>
      <c r="T359" s="103"/>
      <c r="U359" s="103"/>
      <c r="V359" s="103"/>
      <c r="W359" s="3"/>
      <c r="X359" s="3"/>
      <c r="Y359" s="3"/>
      <c r="Z359" s="3"/>
      <c r="AA359" s="2"/>
      <c r="AB359" s="3"/>
      <c r="AC359" s="3"/>
    </row>
    <row r="360" spans="1:29" ht="16.5">
      <c r="A360" s="3"/>
      <c r="B360" s="3"/>
      <c r="C360" s="3"/>
      <c r="D360" s="3"/>
      <c r="E360" s="3"/>
      <c r="F360" s="3"/>
      <c r="G360" s="3"/>
      <c r="H360" s="3"/>
      <c r="I360" s="3"/>
      <c r="J360" s="3"/>
      <c r="K360" s="3"/>
      <c r="L360" s="3"/>
      <c r="M360" s="3"/>
      <c r="N360" s="3"/>
      <c r="O360" s="103"/>
      <c r="P360" s="103"/>
      <c r="Q360" s="103"/>
      <c r="R360" s="103"/>
      <c r="S360" s="103"/>
      <c r="T360" s="103"/>
      <c r="U360" s="103"/>
      <c r="V360" s="103"/>
      <c r="W360" s="3"/>
      <c r="X360" s="3"/>
      <c r="Y360" s="3"/>
      <c r="Z360" s="3"/>
      <c r="AA360" s="2"/>
      <c r="AB360" s="3"/>
      <c r="AC360" s="3"/>
    </row>
    <row r="361" spans="1:29" ht="16.5">
      <c r="A361" s="3"/>
      <c r="B361" s="3"/>
      <c r="C361" s="3"/>
      <c r="D361" s="3"/>
      <c r="E361" s="3"/>
      <c r="F361" s="3"/>
      <c r="G361" s="3"/>
      <c r="H361" s="3"/>
      <c r="I361" s="3"/>
      <c r="J361" s="3"/>
      <c r="K361" s="3"/>
      <c r="L361" s="3"/>
      <c r="M361" s="3"/>
      <c r="N361" s="3"/>
      <c r="O361" s="103"/>
      <c r="P361" s="103"/>
      <c r="Q361" s="103"/>
      <c r="R361" s="103"/>
      <c r="S361" s="103"/>
      <c r="T361" s="103"/>
      <c r="U361" s="103"/>
      <c r="V361" s="103"/>
      <c r="W361" s="3"/>
      <c r="X361" s="3"/>
      <c r="Y361" s="3"/>
      <c r="Z361" s="3"/>
      <c r="AA361" s="2"/>
      <c r="AB361" s="3"/>
      <c r="AC361" s="3"/>
    </row>
    <row r="362" spans="1:29" ht="16.5">
      <c r="A362" s="3"/>
      <c r="B362" s="3"/>
      <c r="C362" s="3"/>
      <c r="D362" s="3"/>
      <c r="E362" s="3"/>
      <c r="F362" s="3"/>
      <c r="G362" s="3"/>
      <c r="H362" s="3"/>
      <c r="I362" s="3"/>
      <c r="J362" s="3"/>
      <c r="K362" s="3"/>
      <c r="L362" s="3"/>
      <c r="M362" s="3"/>
      <c r="N362" s="3"/>
      <c r="O362" s="103"/>
      <c r="P362" s="103"/>
      <c r="Q362" s="103"/>
      <c r="R362" s="103"/>
      <c r="S362" s="103"/>
      <c r="T362" s="103"/>
      <c r="U362" s="103"/>
      <c r="V362" s="103"/>
      <c r="W362" s="3"/>
      <c r="X362" s="3"/>
      <c r="Y362" s="3"/>
      <c r="Z362" s="3"/>
      <c r="AA362" s="2"/>
      <c r="AB362" s="3"/>
      <c r="AC362" s="3"/>
    </row>
    <row r="363" spans="1:29" ht="16.5">
      <c r="A363" s="3"/>
      <c r="B363" s="3"/>
      <c r="C363" s="3"/>
      <c r="D363" s="3"/>
      <c r="E363" s="3"/>
      <c r="F363" s="3"/>
      <c r="G363" s="3"/>
      <c r="H363" s="3"/>
      <c r="I363" s="3"/>
      <c r="J363" s="3"/>
      <c r="K363" s="3"/>
      <c r="L363" s="3"/>
      <c r="M363" s="3"/>
      <c r="N363" s="3"/>
      <c r="O363" s="103"/>
      <c r="P363" s="103"/>
      <c r="Q363" s="103"/>
      <c r="R363" s="103"/>
      <c r="S363" s="103"/>
      <c r="T363" s="103"/>
      <c r="U363" s="103"/>
      <c r="V363" s="103"/>
      <c r="W363" s="3"/>
      <c r="X363" s="3"/>
      <c r="Y363" s="3"/>
      <c r="Z363" s="3"/>
      <c r="AA363" s="2"/>
      <c r="AB363" s="3"/>
      <c r="AC363" s="3"/>
    </row>
    <row r="364" spans="1:29" ht="16.5">
      <c r="A364" s="3"/>
      <c r="B364" s="3"/>
      <c r="C364" s="3"/>
      <c r="D364" s="3"/>
      <c r="E364" s="3"/>
      <c r="F364" s="3"/>
      <c r="G364" s="3"/>
      <c r="H364" s="3"/>
      <c r="I364" s="3"/>
      <c r="J364" s="3"/>
      <c r="K364" s="3"/>
      <c r="L364" s="3"/>
      <c r="M364" s="3"/>
      <c r="N364" s="3"/>
      <c r="O364" s="103"/>
      <c r="P364" s="103"/>
      <c r="Q364" s="103"/>
      <c r="R364" s="103"/>
      <c r="S364" s="103"/>
      <c r="T364" s="103"/>
      <c r="U364" s="103"/>
      <c r="V364" s="103"/>
      <c r="W364" s="3"/>
      <c r="X364" s="3"/>
      <c r="Y364" s="3"/>
      <c r="Z364" s="3"/>
      <c r="AA364" s="2"/>
      <c r="AB364" s="3"/>
      <c r="AC364" s="3"/>
    </row>
    <row r="365" spans="1:29" ht="16.5">
      <c r="A365" s="3"/>
      <c r="B365" s="3"/>
      <c r="C365" s="3"/>
      <c r="D365" s="3"/>
      <c r="E365" s="3"/>
      <c r="F365" s="3"/>
      <c r="G365" s="3"/>
      <c r="H365" s="3"/>
      <c r="I365" s="3"/>
      <c r="J365" s="3"/>
      <c r="K365" s="3"/>
      <c r="L365" s="3"/>
      <c r="M365" s="3"/>
      <c r="N365" s="3"/>
      <c r="O365" s="103"/>
      <c r="P365" s="103"/>
      <c r="Q365" s="103"/>
      <c r="R365" s="103"/>
      <c r="S365" s="103"/>
      <c r="T365" s="103"/>
      <c r="U365" s="103"/>
      <c r="V365" s="103"/>
      <c r="W365" s="3"/>
      <c r="X365" s="3"/>
      <c r="Y365" s="3"/>
      <c r="Z365" s="3"/>
      <c r="AA365" s="2"/>
      <c r="AB365" s="3"/>
      <c r="AC365" s="3"/>
    </row>
    <row r="366" spans="1:29" ht="16.5">
      <c r="A366" s="3"/>
      <c r="B366" s="3"/>
      <c r="C366" s="3"/>
      <c r="D366" s="3"/>
      <c r="E366" s="3"/>
      <c r="F366" s="3"/>
      <c r="G366" s="3"/>
      <c r="H366" s="3"/>
      <c r="I366" s="3"/>
      <c r="J366" s="3"/>
      <c r="K366" s="3"/>
      <c r="L366" s="3"/>
      <c r="M366" s="3"/>
      <c r="N366" s="3"/>
      <c r="O366" s="103"/>
      <c r="P366" s="103"/>
      <c r="Q366" s="103"/>
      <c r="R366" s="103"/>
      <c r="S366" s="103"/>
      <c r="T366" s="103"/>
      <c r="U366" s="103"/>
      <c r="V366" s="103"/>
      <c r="W366" s="3"/>
      <c r="X366" s="3"/>
      <c r="Y366" s="3"/>
      <c r="Z366" s="3"/>
      <c r="AA366" s="2"/>
      <c r="AB366" s="3"/>
      <c r="AC366" s="3"/>
    </row>
    <row r="367" spans="1:29" ht="16.5">
      <c r="A367" s="3"/>
      <c r="B367" s="3"/>
      <c r="C367" s="3"/>
      <c r="D367" s="3"/>
      <c r="E367" s="3"/>
      <c r="F367" s="3"/>
      <c r="G367" s="3"/>
      <c r="H367" s="3"/>
      <c r="I367" s="3"/>
      <c r="J367" s="3"/>
      <c r="K367" s="3"/>
      <c r="L367" s="3"/>
      <c r="M367" s="3"/>
      <c r="N367" s="3"/>
      <c r="O367" s="103"/>
      <c r="P367" s="103"/>
      <c r="Q367" s="103"/>
      <c r="R367" s="103"/>
      <c r="S367" s="103"/>
      <c r="T367" s="103"/>
      <c r="U367" s="103"/>
      <c r="V367" s="103"/>
      <c r="W367" s="3"/>
      <c r="X367" s="3"/>
      <c r="Y367" s="3"/>
      <c r="Z367" s="3"/>
      <c r="AA367" s="2"/>
      <c r="AB367" s="3"/>
      <c r="AC367" s="3"/>
    </row>
    <row r="368" spans="1:29" ht="16.5">
      <c r="A368" s="3"/>
      <c r="B368" s="3"/>
      <c r="C368" s="3"/>
      <c r="D368" s="3"/>
      <c r="E368" s="3"/>
      <c r="F368" s="3"/>
      <c r="G368" s="3"/>
      <c r="H368" s="3"/>
      <c r="I368" s="3"/>
      <c r="J368" s="3"/>
      <c r="K368" s="3"/>
      <c r="L368" s="3"/>
      <c r="M368" s="3"/>
      <c r="N368" s="3"/>
      <c r="O368" s="103"/>
      <c r="P368" s="103"/>
      <c r="Q368" s="103"/>
      <c r="R368" s="103"/>
      <c r="S368" s="103"/>
      <c r="T368" s="103"/>
      <c r="U368" s="103"/>
      <c r="V368" s="103"/>
      <c r="W368" s="3"/>
      <c r="X368" s="3"/>
      <c r="Y368" s="3"/>
      <c r="Z368" s="3"/>
      <c r="AA368" s="2"/>
      <c r="AB368" s="3"/>
      <c r="AC368" s="3"/>
    </row>
    <row r="369" spans="1:29" ht="16.5">
      <c r="A369" s="3"/>
      <c r="B369" s="3"/>
      <c r="C369" s="3"/>
      <c r="D369" s="3"/>
      <c r="E369" s="3"/>
      <c r="F369" s="3"/>
      <c r="G369" s="3"/>
      <c r="H369" s="3"/>
      <c r="I369" s="3"/>
      <c r="J369" s="3"/>
      <c r="K369" s="3"/>
      <c r="L369" s="3"/>
      <c r="M369" s="3"/>
      <c r="N369" s="3"/>
      <c r="O369" s="103"/>
      <c r="P369" s="103"/>
      <c r="Q369" s="103"/>
      <c r="R369" s="103"/>
      <c r="S369" s="103"/>
      <c r="T369" s="103"/>
      <c r="U369" s="103"/>
      <c r="V369" s="103"/>
      <c r="W369" s="3"/>
      <c r="X369" s="3"/>
      <c r="Y369" s="3"/>
      <c r="Z369" s="3"/>
      <c r="AA369" s="2"/>
      <c r="AB369" s="3"/>
      <c r="AC369" s="3"/>
    </row>
    <row r="370" spans="1:29" ht="16.5">
      <c r="A370" s="3"/>
      <c r="B370" s="3"/>
      <c r="C370" s="3"/>
      <c r="D370" s="3"/>
      <c r="E370" s="3"/>
      <c r="F370" s="3"/>
      <c r="G370" s="3"/>
      <c r="H370" s="3"/>
      <c r="I370" s="3"/>
      <c r="J370" s="3"/>
      <c r="K370" s="3"/>
      <c r="L370" s="3"/>
      <c r="M370" s="3"/>
      <c r="N370" s="3"/>
      <c r="O370" s="103"/>
      <c r="P370" s="103"/>
      <c r="Q370" s="103"/>
      <c r="R370" s="103"/>
      <c r="S370" s="103"/>
      <c r="T370" s="103"/>
      <c r="U370" s="103"/>
      <c r="V370" s="103"/>
      <c r="W370" s="3"/>
      <c r="X370" s="3"/>
      <c r="Y370" s="3"/>
      <c r="Z370" s="3"/>
      <c r="AA370" s="2"/>
      <c r="AB370" s="3"/>
      <c r="AC370" s="3"/>
    </row>
    <row r="371" spans="1:29" ht="16.5">
      <c r="A371" s="3"/>
      <c r="B371" s="3"/>
      <c r="C371" s="3"/>
      <c r="D371" s="3"/>
      <c r="E371" s="3"/>
      <c r="F371" s="3"/>
      <c r="G371" s="3"/>
      <c r="H371" s="3"/>
      <c r="I371" s="3"/>
      <c r="J371" s="3"/>
      <c r="K371" s="3"/>
      <c r="L371" s="3"/>
      <c r="M371" s="3"/>
      <c r="N371" s="3"/>
      <c r="O371" s="103"/>
      <c r="P371" s="103"/>
      <c r="Q371" s="103"/>
      <c r="R371" s="103"/>
      <c r="S371" s="103"/>
      <c r="T371" s="103"/>
      <c r="U371" s="103"/>
      <c r="V371" s="103"/>
      <c r="W371" s="3"/>
      <c r="X371" s="3"/>
      <c r="Y371" s="3"/>
      <c r="Z371" s="3"/>
      <c r="AA371" s="2"/>
      <c r="AB371" s="3"/>
      <c r="AC371" s="3"/>
    </row>
    <row r="372" spans="1:29" ht="16.5">
      <c r="A372" s="3"/>
      <c r="B372" s="3"/>
      <c r="C372" s="3"/>
      <c r="D372" s="3"/>
      <c r="E372" s="3"/>
      <c r="F372" s="3"/>
      <c r="G372" s="3"/>
      <c r="H372" s="3"/>
      <c r="I372" s="3"/>
      <c r="J372" s="3"/>
      <c r="K372" s="3"/>
      <c r="L372" s="3"/>
      <c r="M372" s="3"/>
      <c r="N372" s="3"/>
      <c r="O372" s="103"/>
      <c r="P372" s="103"/>
      <c r="Q372" s="103"/>
      <c r="R372" s="103"/>
      <c r="S372" s="103"/>
      <c r="T372" s="103"/>
      <c r="U372" s="103"/>
      <c r="V372" s="103"/>
      <c r="W372" s="3"/>
      <c r="X372" s="3"/>
      <c r="Y372" s="3"/>
      <c r="Z372" s="3"/>
      <c r="AA372" s="2"/>
      <c r="AB372" s="3"/>
      <c r="AC372" s="3"/>
    </row>
    <row r="373" spans="1:29" ht="16.5">
      <c r="A373" s="3"/>
      <c r="B373" s="3"/>
      <c r="C373" s="3"/>
      <c r="D373" s="3"/>
      <c r="E373" s="3"/>
      <c r="F373" s="3"/>
      <c r="G373" s="3"/>
      <c r="H373" s="3"/>
      <c r="I373" s="3"/>
      <c r="J373" s="3"/>
      <c r="K373" s="3"/>
      <c r="L373" s="3"/>
      <c r="M373" s="3"/>
      <c r="N373" s="3"/>
      <c r="O373" s="103"/>
      <c r="P373" s="103"/>
      <c r="Q373" s="103"/>
      <c r="R373" s="103"/>
      <c r="S373" s="103"/>
      <c r="T373" s="103"/>
      <c r="U373" s="103"/>
      <c r="V373" s="103"/>
      <c r="W373" s="3"/>
      <c r="X373" s="3"/>
      <c r="Y373" s="3"/>
      <c r="Z373" s="3"/>
      <c r="AA373" s="2"/>
      <c r="AB373" s="3"/>
      <c r="AC373" s="3"/>
    </row>
    <row r="374" spans="1:29" ht="16.5">
      <c r="A374" s="3"/>
      <c r="B374" s="3"/>
      <c r="C374" s="3"/>
      <c r="D374" s="3"/>
      <c r="E374" s="3"/>
      <c r="F374" s="3"/>
      <c r="G374" s="3"/>
      <c r="H374" s="3"/>
      <c r="I374" s="3"/>
      <c r="J374" s="3"/>
      <c r="K374" s="3"/>
      <c r="L374" s="3"/>
      <c r="M374" s="3"/>
      <c r="N374" s="3"/>
      <c r="O374" s="103"/>
      <c r="P374" s="103"/>
      <c r="Q374" s="103"/>
      <c r="R374" s="103"/>
      <c r="S374" s="103"/>
      <c r="T374" s="103"/>
      <c r="U374" s="103"/>
      <c r="V374" s="103"/>
      <c r="W374" s="3"/>
      <c r="X374" s="3"/>
      <c r="Y374" s="3"/>
      <c r="Z374" s="3"/>
      <c r="AA374" s="2"/>
      <c r="AB374" s="3"/>
      <c r="AC374" s="3"/>
    </row>
    <row r="375" spans="1:29" ht="16.5">
      <c r="A375" s="3"/>
      <c r="B375" s="3"/>
      <c r="C375" s="3"/>
      <c r="D375" s="3"/>
      <c r="E375" s="3"/>
      <c r="F375" s="3"/>
      <c r="G375" s="3"/>
      <c r="H375" s="3"/>
      <c r="I375" s="3"/>
      <c r="J375" s="3"/>
      <c r="K375" s="3"/>
      <c r="L375" s="3"/>
      <c r="M375" s="3"/>
      <c r="N375" s="3"/>
      <c r="O375" s="103"/>
      <c r="P375" s="103"/>
      <c r="Q375" s="103"/>
      <c r="R375" s="103"/>
      <c r="S375" s="103"/>
      <c r="T375" s="103"/>
      <c r="U375" s="103"/>
      <c r="V375" s="103"/>
      <c r="W375" s="3"/>
      <c r="X375" s="3"/>
      <c r="Y375" s="3"/>
      <c r="Z375" s="3"/>
      <c r="AA375" s="2"/>
      <c r="AB375" s="3"/>
      <c r="AC375" s="3"/>
    </row>
    <row r="376" spans="1:29" ht="16.5">
      <c r="A376" s="3"/>
      <c r="B376" s="3"/>
      <c r="C376" s="3"/>
      <c r="D376" s="3"/>
      <c r="E376" s="3"/>
      <c r="F376" s="3"/>
      <c r="G376" s="3"/>
      <c r="H376" s="3"/>
      <c r="I376" s="3"/>
      <c r="J376" s="3"/>
      <c r="K376" s="3"/>
      <c r="L376" s="3"/>
      <c r="M376" s="3"/>
      <c r="N376" s="3"/>
      <c r="O376" s="103"/>
      <c r="P376" s="103"/>
      <c r="Q376" s="103"/>
      <c r="R376" s="103"/>
      <c r="S376" s="103"/>
      <c r="T376" s="103"/>
      <c r="U376" s="103"/>
      <c r="V376" s="103"/>
      <c r="W376" s="3"/>
      <c r="X376" s="3"/>
      <c r="Y376" s="3"/>
      <c r="Z376" s="3"/>
      <c r="AA376" s="2"/>
      <c r="AB376" s="3"/>
      <c r="AC376" s="3"/>
    </row>
    <row r="377" spans="1:29" ht="16.5">
      <c r="A377" s="3"/>
      <c r="B377" s="3"/>
      <c r="C377" s="3"/>
      <c r="D377" s="3"/>
      <c r="E377" s="3"/>
      <c r="F377" s="3"/>
      <c r="G377" s="3"/>
      <c r="H377" s="3"/>
      <c r="I377" s="3"/>
      <c r="J377" s="3"/>
      <c r="K377" s="3"/>
      <c r="L377" s="3"/>
      <c r="M377" s="3"/>
      <c r="N377" s="3"/>
      <c r="O377" s="103"/>
      <c r="P377" s="103"/>
      <c r="Q377" s="103"/>
      <c r="R377" s="103"/>
      <c r="S377" s="103"/>
      <c r="T377" s="103"/>
      <c r="U377" s="103"/>
      <c r="V377" s="103"/>
      <c r="W377" s="3"/>
      <c r="X377" s="3"/>
      <c r="Y377" s="3"/>
      <c r="Z377" s="3"/>
      <c r="AA377" s="2"/>
      <c r="AB377" s="3"/>
      <c r="AC377" s="3"/>
    </row>
    <row r="378" spans="1:29" ht="16.5">
      <c r="A378" s="3"/>
      <c r="B378" s="3"/>
      <c r="C378" s="3"/>
      <c r="D378" s="3"/>
      <c r="E378" s="3"/>
      <c r="F378" s="3"/>
      <c r="G378" s="3"/>
      <c r="H378" s="3"/>
      <c r="I378" s="3"/>
      <c r="J378" s="3"/>
      <c r="K378" s="3"/>
      <c r="L378" s="3"/>
      <c r="M378" s="3"/>
      <c r="N378" s="3"/>
      <c r="O378" s="103"/>
      <c r="P378" s="103"/>
      <c r="Q378" s="103"/>
      <c r="R378" s="103"/>
      <c r="S378" s="103"/>
      <c r="T378" s="103"/>
      <c r="U378" s="103"/>
      <c r="V378" s="103"/>
      <c r="W378" s="3"/>
      <c r="X378" s="3"/>
      <c r="Y378" s="3"/>
      <c r="Z378" s="3"/>
      <c r="AA378" s="2"/>
      <c r="AB378" s="3"/>
      <c r="AC378" s="3"/>
    </row>
    <row r="379" spans="1:29" ht="16.5">
      <c r="A379" s="3"/>
      <c r="B379" s="3"/>
      <c r="C379" s="3"/>
      <c r="D379" s="3"/>
      <c r="E379" s="3"/>
      <c r="F379" s="3"/>
      <c r="G379" s="3"/>
      <c r="H379" s="3"/>
      <c r="I379" s="3"/>
      <c r="J379" s="3"/>
      <c r="K379" s="3"/>
      <c r="L379" s="3"/>
      <c r="M379" s="3"/>
      <c r="N379" s="3"/>
      <c r="O379" s="103"/>
      <c r="P379" s="103"/>
      <c r="Q379" s="103"/>
      <c r="R379" s="103"/>
      <c r="S379" s="103"/>
      <c r="T379" s="103"/>
      <c r="U379" s="103"/>
      <c r="V379" s="103"/>
      <c r="W379" s="3"/>
      <c r="X379" s="3"/>
      <c r="Y379" s="3"/>
      <c r="Z379" s="3"/>
      <c r="AA379" s="2"/>
      <c r="AB379" s="3"/>
      <c r="AC379" s="3"/>
    </row>
    <row r="380" spans="1:29" ht="16.5">
      <c r="A380" s="3"/>
      <c r="B380" s="3"/>
      <c r="C380" s="3"/>
      <c r="D380" s="3"/>
      <c r="E380" s="3"/>
      <c r="F380" s="3"/>
      <c r="G380" s="3"/>
      <c r="H380" s="3"/>
      <c r="I380" s="3"/>
      <c r="J380" s="3"/>
      <c r="K380" s="3"/>
      <c r="L380" s="3"/>
      <c r="M380" s="3"/>
      <c r="N380" s="3"/>
      <c r="O380" s="103"/>
      <c r="P380" s="103"/>
      <c r="Q380" s="103"/>
      <c r="R380" s="103"/>
      <c r="S380" s="103"/>
      <c r="T380" s="103"/>
      <c r="U380" s="103"/>
      <c r="V380" s="103"/>
      <c r="W380" s="3"/>
      <c r="X380" s="3"/>
      <c r="Y380" s="3"/>
      <c r="Z380" s="3"/>
      <c r="AA380" s="2"/>
      <c r="AB380" s="3"/>
      <c r="AC380" s="3"/>
    </row>
    <row r="381" spans="1:29" ht="16.5">
      <c r="A381" s="3"/>
      <c r="B381" s="3"/>
      <c r="C381" s="3"/>
      <c r="D381" s="3"/>
      <c r="E381" s="3"/>
      <c r="F381" s="3"/>
      <c r="G381" s="3"/>
      <c r="H381" s="3"/>
      <c r="I381" s="3"/>
      <c r="J381" s="3"/>
      <c r="K381" s="3"/>
      <c r="L381" s="3"/>
      <c r="M381" s="3"/>
      <c r="N381" s="3"/>
      <c r="O381" s="103"/>
      <c r="P381" s="103"/>
      <c r="Q381" s="103"/>
      <c r="R381" s="103"/>
      <c r="S381" s="103"/>
      <c r="T381" s="103"/>
      <c r="U381" s="103"/>
      <c r="V381" s="103"/>
      <c r="W381" s="3"/>
      <c r="X381" s="3"/>
      <c r="Y381" s="3"/>
      <c r="Z381" s="3"/>
      <c r="AA381" s="2"/>
      <c r="AB381" s="3"/>
      <c r="AC381" s="3"/>
    </row>
    <row r="382" spans="1:29" ht="16.5">
      <c r="A382" s="3"/>
      <c r="B382" s="3"/>
      <c r="C382" s="3"/>
      <c r="D382" s="3"/>
      <c r="E382" s="3"/>
      <c r="F382" s="3"/>
      <c r="G382" s="3"/>
      <c r="H382" s="3"/>
      <c r="I382" s="3"/>
      <c r="J382" s="3"/>
      <c r="K382" s="3"/>
      <c r="L382" s="3"/>
      <c r="M382" s="3"/>
      <c r="N382" s="3"/>
      <c r="O382" s="103"/>
      <c r="P382" s="103"/>
      <c r="Q382" s="103"/>
      <c r="R382" s="103"/>
      <c r="S382" s="103"/>
      <c r="T382" s="103"/>
      <c r="U382" s="103"/>
      <c r="V382" s="103"/>
      <c r="W382" s="3"/>
      <c r="X382" s="3"/>
      <c r="Y382" s="3"/>
      <c r="Z382" s="3"/>
      <c r="AA382" s="2"/>
      <c r="AB382" s="3"/>
      <c r="AC382" s="3"/>
    </row>
    <row r="383" spans="1:29" ht="16.5">
      <c r="A383" s="3"/>
      <c r="B383" s="3"/>
      <c r="C383" s="3"/>
      <c r="D383" s="3"/>
      <c r="E383" s="3"/>
      <c r="F383" s="3"/>
      <c r="G383" s="3"/>
      <c r="H383" s="3"/>
      <c r="I383" s="3"/>
      <c r="J383" s="3"/>
      <c r="K383" s="3"/>
      <c r="L383" s="3"/>
      <c r="M383" s="3"/>
      <c r="N383" s="3"/>
      <c r="O383" s="103"/>
      <c r="P383" s="103"/>
      <c r="Q383" s="103"/>
      <c r="R383" s="103"/>
      <c r="S383" s="103"/>
      <c r="T383" s="103"/>
      <c r="U383" s="103"/>
      <c r="V383" s="103"/>
      <c r="W383" s="3"/>
      <c r="X383" s="3"/>
      <c r="Y383" s="3"/>
      <c r="Z383" s="3"/>
      <c r="AA383" s="2"/>
      <c r="AB383" s="3"/>
      <c r="AC383" s="3"/>
    </row>
    <row r="384" spans="1:29" ht="16.5">
      <c r="A384" s="3"/>
      <c r="B384" s="3"/>
      <c r="C384" s="3"/>
      <c r="D384" s="3"/>
      <c r="E384" s="3"/>
      <c r="F384" s="3"/>
      <c r="G384" s="3"/>
      <c r="H384" s="3"/>
      <c r="I384" s="3"/>
      <c r="J384" s="3"/>
      <c r="K384" s="3"/>
      <c r="L384" s="3"/>
      <c r="M384" s="3"/>
      <c r="N384" s="3"/>
      <c r="O384" s="103"/>
      <c r="P384" s="103"/>
      <c r="Q384" s="103"/>
      <c r="R384" s="103"/>
      <c r="S384" s="103"/>
      <c r="T384" s="103"/>
      <c r="U384" s="103"/>
      <c r="V384" s="103"/>
      <c r="W384" s="3"/>
      <c r="X384" s="3"/>
      <c r="Y384" s="3"/>
      <c r="Z384" s="3"/>
      <c r="AA384" s="2"/>
      <c r="AB384" s="3"/>
      <c r="AC384" s="3"/>
    </row>
    <row r="385" spans="1:29" ht="16.5">
      <c r="A385" s="3"/>
      <c r="B385" s="3"/>
      <c r="C385" s="3"/>
      <c r="D385" s="3"/>
      <c r="E385" s="3"/>
      <c r="F385" s="3"/>
      <c r="G385" s="3"/>
      <c r="H385" s="3"/>
      <c r="I385" s="3"/>
      <c r="J385" s="3"/>
      <c r="K385" s="3"/>
      <c r="L385" s="3"/>
      <c r="M385" s="3"/>
      <c r="N385" s="3"/>
      <c r="O385" s="103"/>
      <c r="P385" s="103"/>
      <c r="Q385" s="103"/>
      <c r="R385" s="103"/>
      <c r="S385" s="103"/>
      <c r="T385" s="103"/>
      <c r="U385" s="103"/>
      <c r="V385" s="103"/>
      <c r="W385" s="3"/>
      <c r="X385" s="3"/>
      <c r="Y385" s="3"/>
      <c r="Z385" s="3"/>
      <c r="AA385" s="2"/>
      <c r="AB385" s="3"/>
      <c r="AC385" s="3"/>
    </row>
    <row r="386" spans="1:29" ht="16.5">
      <c r="A386" s="3"/>
      <c r="B386" s="3"/>
      <c r="C386" s="3"/>
      <c r="D386" s="3"/>
      <c r="E386" s="3"/>
      <c r="F386" s="3"/>
      <c r="G386" s="3"/>
      <c r="H386" s="3"/>
      <c r="I386" s="3"/>
      <c r="J386" s="3"/>
      <c r="K386" s="3"/>
      <c r="L386" s="3"/>
      <c r="M386" s="3"/>
      <c r="N386" s="3"/>
      <c r="O386" s="103"/>
      <c r="P386" s="103"/>
      <c r="Q386" s="103"/>
      <c r="R386" s="103"/>
      <c r="S386" s="103"/>
      <c r="T386" s="103"/>
      <c r="U386" s="103"/>
      <c r="V386" s="103"/>
      <c r="W386" s="3"/>
      <c r="X386" s="3"/>
      <c r="Y386" s="3"/>
      <c r="Z386" s="3"/>
      <c r="AA386" s="2"/>
      <c r="AB386" s="3"/>
      <c r="AC386" s="3"/>
    </row>
    <row r="387" spans="1:29" ht="16.5">
      <c r="A387" s="3"/>
      <c r="B387" s="3"/>
      <c r="C387" s="3"/>
      <c r="D387" s="3"/>
      <c r="E387" s="3"/>
      <c r="F387" s="3"/>
      <c r="G387" s="3"/>
      <c r="H387" s="3"/>
      <c r="I387" s="3"/>
      <c r="J387" s="3"/>
      <c r="K387" s="3"/>
      <c r="L387" s="3"/>
      <c r="M387" s="3"/>
      <c r="N387" s="3"/>
      <c r="O387" s="103"/>
      <c r="P387" s="103"/>
      <c r="Q387" s="103"/>
      <c r="R387" s="103"/>
      <c r="S387" s="103"/>
      <c r="T387" s="103"/>
      <c r="U387" s="103"/>
      <c r="V387" s="103"/>
      <c r="W387" s="3"/>
      <c r="X387" s="3"/>
      <c r="Y387" s="3"/>
      <c r="Z387" s="3"/>
      <c r="AA387" s="2"/>
      <c r="AB387" s="3"/>
      <c r="AC387" s="3"/>
    </row>
    <row r="388" spans="1:29" ht="16.5">
      <c r="A388" s="3"/>
      <c r="B388" s="3"/>
      <c r="C388" s="3"/>
      <c r="D388" s="3"/>
      <c r="E388" s="3"/>
      <c r="F388" s="3"/>
      <c r="G388" s="3"/>
      <c r="H388" s="3"/>
      <c r="I388" s="3"/>
      <c r="J388" s="3"/>
      <c r="K388" s="3"/>
      <c r="L388" s="3"/>
      <c r="M388" s="3"/>
      <c r="N388" s="3"/>
      <c r="O388" s="103"/>
      <c r="P388" s="103"/>
      <c r="Q388" s="103"/>
      <c r="R388" s="103"/>
      <c r="S388" s="103"/>
      <c r="T388" s="103"/>
      <c r="U388" s="103"/>
      <c r="V388" s="103"/>
      <c r="W388" s="3"/>
      <c r="X388" s="3"/>
      <c r="Y388" s="3"/>
      <c r="Z388" s="3"/>
      <c r="AA388" s="2"/>
      <c r="AB388" s="3"/>
      <c r="AC388" s="3"/>
    </row>
    <row r="389" spans="1:29" ht="16.5">
      <c r="A389" s="3"/>
      <c r="B389" s="3"/>
      <c r="C389" s="3"/>
      <c r="D389" s="3"/>
      <c r="E389" s="3"/>
      <c r="F389" s="3"/>
      <c r="G389" s="3"/>
      <c r="H389" s="3"/>
      <c r="I389" s="3"/>
      <c r="J389" s="3"/>
      <c r="K389" s="3"/>
      <c r="L389" s="3"/>
      <c r="M389" s="3"/>
      <c r="N389" s="3"/>
      <c r="O389" s="103"/>
      <c r="P389" s="103"/>
      <c r="Q389" s="103"/>
      <c r="R389" s="103"/>
      <c r="S389" s="103"/>
      <c r="T389" s="103"/>
      <c r="U389" s="103"/>
      <c r="V389" s="103"/>
      <c r="W389" s="3"/>
      <c r="X389" s="3"/>
      <c r="Y389" s="3"/>
      <c r="Z389" s="3"/>
      <c r="AA389" s="2"/>
      <c r="AB389" s="3"/>
      <c r="AC389" s="3"/>
    </row>
    <row r="390" spans="1:29" ht="16.5">
      <c r="A390" s="3"/>
      <c r="B390" s="3"/>
      <c r="C390" s="3"/>
      <c r="D390" s="3"/>
      <c r="E390" s="3"/>
      <c r="F390" s="3"/>
      <c r="G390" s="3"/>
      <c r="H390" s="3"/>
      <c r="I390" s="3"/>
      <c r="J390" s="3"/>
      <c r="K390" s="3"/>
      <c r="L390" s="3"/>
      <c r="M390" s="3"/>
      <c r="N390" s="3"/>
      <c r="O390" s="103"/>
      <c r="P390" s="103"/>
      <c r="Q390" s="103"/>
      <c r="R390" s="103"/>
      <c r="S390" s="103"/>
      <c r="T390" s="103"/>
      <c r="U390" s="103"/>
      <c r="V390" s="103"/>
      <c r="W390" s="3"/>
      <c r="X390" s="3"/>
      <c r="Y390" s="3"/>
      <c r="Z390" s="3"/>
      <c r="AA390" s="2"/>
      <c r="AB390" s="3"/>
      <c r="AC390" s="3"/>
    </row>
    <row r="391" spans="1:29" ht="16.5">
      <c r="A391" s="3"/>
      <c r="B391" s="3"/>
      <c r="C391" s="3"/>
      <c r="D391" s="3"/>
      <c r="E391" s="3"/>
      <c r="F391" s="3"/>
      <c r="G391" s="3"/>
      <c r="H391" s="3"/>
      <c r="I391" s="3"/>
      <c r="J391" s="3"/>
      <c r="K391" s="3"/>
      <c r="L391" s="3"/>
      <c r="M391" s="3"/>
      <c r="N391" s="3"/>
      <c r="O391" s="103"/>
      <c r="P391" s="103"/>
      <c r="Q391" s="103"/>
      <c r="R391" s="103"/>
      <c r="S391" s="103"/>
      <c r="T391" s="103"/>
      <c r="U391" s="103"/>
      <c r="V391" s="103"/>
      <c r="W391" s="3"/>
      <c r="X391" s="3"/>
      <c r="Y391" s="3"/>
      <c r="Z391" s="3"/>
      <c r="AA391" s="2"/>
      <c r="AB391" s="3"/>
      <c r="AC391" s="3"/>
    </row>
    <row r="392" spans="1:29" ht="16.5">
      <c r="A392" s="3"/>
      <c r="B392" s="3"/>
      <c r="C392" s="3"/>
      <c r="D392" s="3"/>
      <c r="E392" s="3"/>
      <c r="F392" s="3"/>
      <c r="G392" s="3"/>
      <c r="H392" s="3"/>
      <c r="I392" s="3"/>
      <c r="J392" s="3"/>
      <c r="K392" s="3"/>
      <c r="L392" s="3"/>
      <c r="M392" s="3"/>
      <c r="N392" s="3"/>
      <c r="O392" s="103"/>
      <c r="P392" s="103"/>
      <c r="Q392" s="103"/>
      <c r="R392" s="103"/>
      <c r="S392" s="103"/>
      <c r="T392" s="103"/>
      <c r="U392" s="103"/>
      <c r="V392" s="103"/>
      <c r="W392" s="3"/>
      <c r="X392" s="3"/>
      <c r="Y392" s="3"/>
      <c r="Z392" s="3"/>
      <c r="AA392" s="2"/>
      <c r="AB392" s="3"/>
      <c r="AC392" s="3"/>
    </row>
    <row r="393" spans="1:29" ht="16.5">
      <c r="A393" s="3"/>
      <c r="B393" s="3"/>
      <c r="C393" s="3"/>
      <c r="D393" s="3"/>
      <c r="E393" s="3"/>
      <c r="F393" s="3"/>
      <c r="G393" s="3"/>
      <c r="H393" s="3"/>
      <c r="I393" s="3"/>
      <c r="J393" s="3"/>
      <c r="K393" s="3"/>
      <c r="L393" s="3"/>
      <c r="M393" s="3"/>
      <c r="N393" s="3"/>
      <c r="O393" s="103"/>
      <c r="P393" s="103"/>
      <c r="Q393" s="103"/>
      <c r="R393" s="103"/>
      <c r="S393" s="103"/>
      <c r="T393" s="103"/>
      <c r="U393" s="103"/>
      <c r="V393" s="103"/>
      <c r="W393" s="3"/>
      <c r="X393" s="3"/>
      <c r="Y393" s="3"/>
      <c r="Z393" s="3"/>
      <c r="AA393" s="2"/>
      <c r="AB393" s="3"/>
      <c r="AC393" s="3"/>
    </row>
    <row r="394" spans="1:29" ht="16.5">
      <c r="A394" s="3"/>
      <c r="B394" s="3"/>
      <c r="C394" s="3"/>
      <c r="D394" s="3"/>
      <c r="E394" s="3"/>
      <c r="F394" s="3"/>
      <c r="G394" s="3"/>
      <c r="H394" s="3"/>
      <c r="I394" s="3"/>
      <c r="J394" s="3"/>
      <c r="K394" s="3"/>
      <c r="L394" s="3"/>
      <c r="M394" s="3"/>
      <c r="N394" s="3"/>
      <c r="O394" s="103"/>
      <c r="P394" s="103"/>
      <c r="Q394" s="103"/>
      <c r="R394" s="103"/>
      <c r="S394" s="103"/>
      <c r="T394" s="103"/>
      <c r="U394" s="103"/>
      <c r="V394" s="103"/>
      <c r="W394" s="3"/>
      <c r="X394" s="3"/>
      <c r="Y394" s="3"/>
      <c r="Z394" s="3"/>
      <c r="AA394" s="2"/>
      <c r="AB394" s="3"/>
      <c r="AC394" s="3"/>
    </row>
    <row r="395" spans="1:29" ht="16.5">
      <c r="A395" s="3"/>
      <c r="B395" s="3"/>
      <c r="C395" s="3"/>
      <c r="D395" s="3"/>
      <c r="E395" s="3"/>
      <c r="F395" s="3"/>
      <c r="G395" s="3"/>
      <c r="H395" s="3"/>
      <c r="I395" s="3"/>
      <c r="J395" s="3"/>
      <c r="K395" s="3"/>
      <c r="L395" s="3"/>
      <c r="M395" s="3"/>
      <c r="N395" s="3"/>
      <c r="O395" s="103"/>
      <c r="P395" s="103"/>
      <c r="Q395" s="103"/>
      <c r="R395" s="103"/>
      <c r="S395" s="103"/>
      <c r="T395" s="103"/>
      <c r="U395" s="103"/>
      <c r="V395" s="103"/>
      <c r="W395" s="3"/>
      <c r="X395" s="3"/>
      <c r="Y395" s="3"/>
      <c r="Z395" s="3"/>
      <c r="AA395" s="2"/>
      <c r="AB395" s="3"/>
      <c r="AC395" s="3"/>
    </row>
    <row r="396" spans="1:29" ht="16.5">
      <c r="A396" s="3"/>
      <c r="B396" s="3"/>
      <c r="C396" s="3"/>
      <c r="D396" s="3"/>
      <c r="E396" s="3"/>
      <c r="F396" s="3"/>
      <c r="G396" s="3"/>
      <c r="H396" s="3"/>
      <c r="I396" s="3"/>
      <c r="J396" s="3"/>
      <c r="K396" s="3"/>
      <c r="L396" s="3"/>
      <c r="M396" s="3"/>
      <c r="N396" s="3"/>
      <c r="O396" s="103"/>
      <c r="P396" s="103"/>
      <c r="Q396" s="103"/>
      <c r="R396" s="103"/>
      <c r="S396" s="103"/>
      <c r="T396" s="103"/>
      <c r="U396" s="103"/>
      <c r="V396" s="103"/>
      <c r="W396" s="3"/>
      <c r="X396" s="3"/>
      <c r="Y396" s="3"/>
      <c r="Z396" s="3"/>
      <c r="AA396" s="2"/>
      <c r="AB396" s="3"/>
      <c r="AC396" s="3"/>
    </row>
    <row r="397" spans="1:29" ht="16.5">
      <c r="A397" s="3"/>
      <c r="B397" s="3"/>
      <c r="C397" s="3"/>
      <c r="D397" s="3"/>
      <c r="E397" s="3"/>
      <c r="F397" s="3"/>
      <c r="G397" s="3"/>
      <c r="H397" s="3"/>
      <c r="I397" s="3"/>
      <c r="J397" s="3"/>
      <c r="K397" s="3"/>
      <c r="L397" s="3"/>
      <c r="M397" s="3"/>
      <c r="N397" s="3"/>
      <c r="O397" s="103"/>
      <c r="P397" s="103"/>
      <c r="Q397" s="103"/>
      <c r="R397" s="103"/>
      <c r="S397" s="103"/>
      <c r="T397" s="103"/>
      <c r="U397" s="103"/>
      <c r="V397" s="103"/>
      <c r="W397" s="3"/>
      <c r="X397" s="3"/>
      <c r="Y397" s="3"/>
      <c r="Z397" s="3"/>
      <c r="AA397" s="2"/>
      <c r="AB397" s="3"/>
      <c r="AC397" s="3"/>
    </row>
    <row r="398" spans="1:29" ht="16.5">
      <c r="A398" s="3"/>
      <c r="B398" s="3"/>
      <c r="C398" s="3"/>
      <c r="D398" s="3"/>
      <c r="E398" s="3"/>
      <c r="F398" s="3"/>
      <c r="G398" s="3"/>
      <c r="H398" s="3"/>
      <c r="I398" s="3"/>
      <c r="J398" s="3"/>
      <c r="K398" s="3"/>
      <c r="L398" s="3"/>
      <c r="M398" s="3"/>
      <c r="N398" s="3"/>
      <c r="O398" s="103"/>
      <c r="P398" s="103"/>
      <c r="Q398" s="103"/>
      <c r="R398" s="103"/>
      <c r="S398" s="103"/>
      <c r="T398" s="103"/>
      <c r="U398" s="103"/>
      <c r="V398" s="103"/>
      <c r="W398" s="3"/>
      <c r="X398" s="3"/>
      <c r="Y398" s="3"/>
      <c r="Z398" s="3"/>
      <c r="AA398" s="2"/>
      <c r="AB398" s="3"/>
      <c r="AC398" s="3"/>
    </row>
    <row r="399" spans="1:29" ht="16.5">
      <c r="A399" s="3"/>
      <c r="B399" s="3"/>
      <c r="C399" s="3"/>
      <c r="D399" s="3"/>
      <c r="E399" s="3"/>
      <c r="F399" s="3"/>
      <c r="G399" s="3"/>
      <c r="H399" s="3"/>
      <c r="I399" s="3"/>
      <c r="J399" s="3"/>
      <c r="K399" s="3"/>
      <c r="L399" s="3"/>
      <c r="M399" s="3"/>
      <c r="N399" s="3"/>
      <c r="O399" s="103"/>
      <c r="P399" s="103"/>
      <c r="Q399" s="103"/>
      <c r="R399" s="103"/>
      <c r="S399" s="103"/>
      <c r="T399" s="103"/>
      <c r="U399" s="103"/>
      <c r="V399" s="103"/>
      <c r="W399" s="3"/>
      <c r="X399" s="3"/>
      <c r="Y399" s="3"/>
      <c r="Z399" s="3"/>
      <c r="AA399" s="2"/>
      <c r="AB399" s="3"/>
      <c r="AC399" s="3"/>
    </row>
    <row r="400" spans="1:29" ht="16.5">
      <c r="A400" s="3"/>
      <c r="B400" s="3"/>
      <c r="C400" s="3"/>
      <c r="D400" s="3"/>
      <c r="E400" s="3"/>
      <c r="F400" s="3"/>
      <c r="G400" s="3"/>
      <c r="H400" s="3"/>
      <c r="I400" s="3"/>
      <c r="J400" s="3"/>
      <c r="K400" s="3"/>
      <c r="L400" s="3"/>
      <c r="M400" s="3"/>
      <c r="N400" s="3"/>
      <c r="O400" s="103"/>
      <c r="P400" s="103"/>
      <c r="Q400" s="103"/>
      <c r="R400" s="103"/>
      <c r="S400" s="103"/>
      <c r="T400" s="103"/>
      <c r="U400" s="103"/>
      <c r="V400" s="103"/>
      <c r="W400" s="3"/>
      <c r="X400" s="3"/>
      <c r="Y400" s="3"/>
      <c r="Z400" s="3"/>
      <c r="AA400" s="2"/>
      <c r="AB400" s="3"/>
      <c r="AC400" s="3"/>
    </row>
    <row r="401" spans="1:29" ht="16.5">
      <c r="A401" s="3"/>
      <c r="B401" s="3"/>
      <c r="C401" s="3"/>
      <c r="D401" s="3"/>
      <c r="E401" s="3"/>
      <c r="F401" s="3"/>
      <c r="G401" s="3"/>
      <c r="H401" s="3"/>
      <c r="I401" s="3"/>
      <c r="J401" s="3"/>
      <c r="K401" s="3"/>
      <c r="L401" s="3"/>
      <c r="M401" s="3"/>
      <c r="N401" s="3"/>
      <c r="O401" s="103"/>
      <c r="P401" s="103"/>
      <c r="Q401" s="103"/>
      <c r="R401" s="103"/>
      <c r="S401" s="103"/>
      <c r="T401" s="103"/>
      <c r="U401" s="103"/>
      <c r="V401" s="103"/>
      <c r="W401" s="3"/>
      <c r="X401" s="3"/>
      <c r="Y401" s="3"/>
      <c r="Z401" s="3"/>
      <c r="AA401" s="2"/>
      <c r="AB401" s="3"/>
      <c r="AC401" s="3"/>
    </row>
    <row r="402" spans="1:29" ht="16.5">
      <c r="A402" s="3"/>
      <c r="B402" s="3"/>
      <c r="C402" s="3"/>
      <c r="D402" s="3"/>
      <c r="E402" s="3"/>
      <c r="F402" s="3"/>
      <c r="G402" s="3"/>
      <c r="H402" s="3"/>
      <c r="I402" s="3"/>
      <c r="J402" s="3"/>
      <c r="K402" s="3"/>
      <c r="L402" s="3"/>
      <c r="M402" s="3"/>
      <c r="N402" s="3"/>
      <c r="O402" s="103"/>
      <c r="P402" s="103"/>
      <c r="Q402" s="103"/>
      <c r="R402" s="103"/>
      <c r="S402" s="103"/>
      <c r="T402" s="103"/>
      <c r="U402" s="103"/>
      <c r="V402" s="103"/>
      <c r="W402" s="3"/>
      <c r="X402" s="3"/>
      <c r="Y402" s="3"/>
      <c r="Z402" s="3"/>
      <c r="AA402" s="2"/>
      <c r="AB402" s="3"/>
      <c r="AC402" s="3"/>
    </row>
    <row r="403" spans="1:29" ht="16.5">
      <c r="A403" s="3"/>
      <c r="B403" s="3"/>
      <c r="C403" s="3"/>
      <c r="D403" s="3"/>
      <c r="E403" s="3"/>
      <c r="F403" s="3"/>
      <c r="G403" s="3"/>
      <c r="H403" s="3"/>
      <c r="I403" s="3"/>
      <c r="J403" s="3"/>
      <c r="K403" s="3"/>
      <c r="L403" s="3"/>
      <c r="M403" s="3"/>
      <c r="N403" s="3"/>
      <c r="O403" s="103"/>
      <c r="P403" s="103"/>
      <c r="Q403" s="103"/>
      <c r="R403" s="103"/>
      <c r="S403" s="103"/>
      <c r="T403" s="103"/>
      <c r="U403" s="103"/>
      <c r="V403" s="103"/>
      <c r="W403" s="3"/>
      <c r="X403" s="3"/>
      <c r="Y403" s="3"/>
      <c r="Z403" s="3"/>
      <c r="AA403" s="2"/>
      <c r="AB403" s="3"/>
      <c r="AC403" s="3"/>
    </row>
    <row r="404" spans="1:29" ht="16.5">
      <c r="A404" s="3"/>
      <c r="B404" s="3"/>
      <c r="C404" s="3"/>
      <c r="D404" s="3"/>
      <c r="E404" s="3"/>
      <c r="F404" s="3"/>
      <c r="G404" s="3"/>
      <c r="H404" s="3"/>
      <c r="I404" s="3"/>
      <c r="J404" s="3"/>
      <c r="K404" s="3"/>
      <c r="L404" s="3"/>
      <c r="M404" s="3"/>
      <c r="N404" s="3"/>
      <c r="O404" s="103"/>
      <c r="P404" s="103"/>
      <c r="Q404" s="103"/>
      <c r="R404" s="103"/>
      <c r="S404" s="103"/>
      <c r="T404" s="103"/>
      <c r="U404" s="103"/>
      <c r="V404" s="103"/>
      <c r="W404" s="3"/>
      <c r="X404" s="3"/>
      <c r="Y404" s="3"/>
      <c r="Z404" s="3"/>
      <c r="AA404" s="2"/>
      <c r="AB404" s="3"/>
      <c r="AC404" s="3"/>
    </row>
    <row r="405" spans="1:29" ht="16.5">
      <c r="A405" s="3"/>
      <c r="B405" s="3"/>
      <c r="C405" s="3"/>
      <c r="D405" s="3"/>
      <c r="E405" s="3"/>
      <c r="F405" s="3"/>
      <c r="G405" s="3"/>
      <c r="H405" s="3"/>
      <c r="I405" s="3"/>
      <c r="J405" s="3"/>
      <c r="K405" s="3"/>
      <c r="L405" s="3"/>
      <c r="M405" s="3"/>
      <c r="N405" s="3"/>
      <c r="O405" s="103"/>
      <c r="P405" s="103"/>
      <c r="Q405" s="103"/>
      <c r="R405" s="103"/>
      <c r="S405" s="103"/>
      <c r="T405" s="103"/>
      <c r="U405" s="103"/>
      <c r="V405" s="103"/>
      <c r="W405" s="3"/>
      <c r="X405" s="3"/>
      <c r="Y405" s="3"/>
      <c r="Z405" s="3"/>
      <c r="AA405" s="2"/>
      <c r="AB405" s="3"/>
      <c r="AC405" s="3"/>
    </row>
    <row r="406" spans="1:29" ht="16.5">
      <c r="A406" s="3"/>
      <c r="B406" s="3"/>
      <c r="C406" s="3"/>
      <c r="D406" s="3"/>
      <c r="E406" s="3"/>
      <c r="F406" s="3"/>
      <c r="G406" s="3"/>
      <c r="H406" s="3"/>
      <c r="I406" s="3"/>
      <c r="J406" s="3"/>
      <c r="K406" s="3"/>
      <c r="L406" s="3"/>
      <c r="M406" s="3"/>
      <c r="N406" s="3"/>
      <c r="O406" s="103"/>
      <c r="P406" s="103"/>
      <c r="Q406" s="103"/>
      <c r="R406" s="103"/>
      <c r="S406" s="103"/>
      <c r="T406" s="103"/>
      <c r="U406" s="103"/>
      <c r="V406" s="103"/>
      <c r="W406" s="3"/>
      <c r="X406" s="3"/>
      <c r="Y406" s="3"/>
      <c r="Z406" s="3"/>
      <c r="AA406" s="2"/>
      <c r="AB406" s="3"/>
      <c r="AC406" s="3"/>
    </row>
    <row r="407" spans="1:29" ht="16.5">
      <c r="A407" s="3"/>
      <c r="B407" s="3"/>
      <c r="C407" s="3"/>
      <c r="D407" s="3"/>
      <c r="E407" s="3"/>
      <c r="F407" s="3"/>
      <c r="G407" s="3"/>
      <c r="H407" s="3"/>
      <c r="I407" s="3"/>
      <c r="J407" s="3"/>
      <c r="K407" s="3"/>
      <c r="L407" s="3"/>
      <c r="M407" s="3"/>
      <c r="N407" s="3"/>
      <c r="O407" s="103"/>
      <c r="P407" s="103"/>
      <c r="Q407" s="103"/>
      <c r="R407" s="103"/>
      <c r="S407" s="103"/>
      <c r="T407" s="103"/>
      <c r="U407" s="103"/>
      <c r="V407" s="103"/>
      <c r="W407" s="3"/>
      <c r="X407" s="3"/>
      <c r="Y407" s="3"/>
      <c r="Z407" s="3"/>
      <c r="AA407" s="2"/>
      <c r="AB407" s="3"/>
      <c r="AC407" s="3"/>
    </row>
    <row r="408" spans="1:29" ht="16.5">
      <c r="A408" s="3"/>
      <c r="B408" s="3"/>
      <c r="C408" s="3"/>
      <c r="D408" s="3"/>
      <c r="E408" s="3"/>
      <c r="F408" s="3"/>
      <c r="G408" s="3"/>
      <c r="H408" s="3"/>
      <c r="I408" s="3"/>
      <c r="J408" s="3"/>
      <c r="K408" s="3"/>
      <c r="L408" s="3"/>
      <c r="M408" s="3"/>
      <c r="N408" s="3"/>
      <c r="O408" s="103"/>
      <c r="P408" s="103"/>
      <c r="Q408" s="103"/>
      <c r="R408" s="103"/>
      <c r="S408" s="103"/>
      <c r="T408" s="103"/>
      <c r="U408" s="103"/>
      <c r="V408" s="103"/>
      <c r="W408" s="3"/>
      <c r="X408" s="3"/>
      <c r="Y408" s="3"/>
      <c r="Z408" s="3"/>
      <c r="AA408" s="2"/>
      <c r="AB408" s="3"/>
      <c r="AC408" s="3"/>
    </row>
    <row r="409" spans="1:29" ht="16.5">
      <c r="A409" s="3"/>
      <c r="B409" s="3"/>
      <c r="C409" s="3"/>
      <c r="D409" s="3"/>
      <c r="E409" s="3"/>
      <c r="F409" s="3"/>
      <c r="G409" s="3"/>
      <c r="H409" s="3"/>
      <c r="I409" s="3"/>
      <c r="J409" s="3"/>
      <c r="K409" s="3"/>
      <c r="L409" s="3"/>
      <c r="M409" s="3"/>
      <c r="N409" s="3"/>
      <c r="O409" s="103"/>
      <c r="P409" s="103"/>
      <c r="Q409" s="103"/>
      <c r="R409" s="103"/>
      <c r="S409" s="103"/>
      <c r="T409" s="103"/>
      <c r="U409" s="103"/>
      <c r="V409" s="103"/>
      <c r="W409" s="3"/>
      <c r="X409" s="3"/>
      <c r="Y409" s="3"/>
      <c r="Z409" s="3"/>
      <c r="AA409" s="2"/>
      <c r="AB409" s="3"/>
      <c r="AC409" s="3"/>
    </row>
    <row r="410" spans="1:29" ht="16.5">
      <c r="A410" s="3"/>
      <c r="B410" s="3"/>
      <c r="C410" s="3"/>
      <c r="D410" s="3"/>
      <c r="E410" s="3"/>
      <c r="F410" s="3"/>
      <c r="G410" s="3"/>
      <c r="H410" s="3"/>
      <c r="I410" s="3"/>
      <c r="J410" s="3"/>
      <c r="K410" s="3"/>
      <c r="L410" s="3"/>
      <c r="M410" s="3"/>
      <c r="N410" s="3"/>
      <c r="O410" s="103"/>
      <c r="P410" s="103"/>
      <c r="Q410" s="103"/>
      <c r="R410" s="103"/>
      <c r="S410" s="103"/>
      <c r="T410" s="103"/>
      <c r="U410" s="103"/>
      <c r="V410" s="103"/>
      <c r="W410" s="3"/>
      <c r="X410" s="3"/>
      <c r="Y410" s="3"/>
      <c r="Z410" s="3"/>
      <c r="AA410" s="2"/>
      <c r="AB410" s="3"/>
      <c r="AC410" s="3"/>
    </row>
    <row r="411" spans="1:29" ht="16.5">
      <c r="A411" s="3"/>
      <c r="B411" s="3"/>
      <c r="C411" s="3"/>
      <c r="D411" s="3"/>
      <c r="E411" s="3"/>
      <c r="F411" s="3"/>
      <c r="G411" s="3"/>
      <c r="H411" s="3"/>
      <c r="I411" s="3"/>
      <c r="J411" s="3"/>
      <c r="K411" s="3"/>
      <c r="L411" s="3"/>
      <c r="M411" s="3"/>
      <c r="N411" s="3"/>
      <c r="O411" s="103"/>
      <c r="P411" s="103"/>
      <c r="Q411" s="103"/>
      <c r="R411" s="103"/>
      <c r="S411" s="103"/>
      <c r="T411" s="103"/>
      <c r="U411" s="103"/>
      <c r="V411" s="103"/>
      <c r="W411" s="3"/>
      <c r="X411" s="3"/>
      <c r="Y411" s="3"/>
      <c r="Z411" s="3"/>
      <c r="AA411" s="2"/>
      <c r="AB411" s="3"/>
      <c r="AC411" s="3"/>
    </row>
    <row r="412" spans="1:29" ht="16.5">
      <c r="A412" s="3"/>
      <c r="B412" s="3"/>
      <c r="C412" s="3"/>
      <c r="D412" s="3"/>
      <c r="E412" s="3"/>
      <c r="F412" s="3"/>
      <c r="G412" s="3"/>
      <c r="H412" s="3"/>
      <c r="I412" s="3"/>
      <c r="J412" s="3"/>
      <c r="K412" s="3"/>
      <c r="L412" s="3"/>
      <c r="M412" s="3"/>
      <c r="N412" s="3"/>
      <c r="O412" s="103"/>
      <c r="P412" s="103"/>
      <c r="Q412" s="103"/>
      <c r="R412" s="103"/>
      <c r="S412" s="103"/>
      <c r="T412" s="103"/>
      <c r="U412" s="103"/>
      <c r="V412" s="103"/>
      <c r="W412" s="3"/>
      <c r="X412" s="3"/>
      <c r="Y412" s="3"/>
      <c r="Z412" s="3"/>
      <c r="AA412" s="2"/>
      <c r="AB412" s="3"/>
      <c r="AC412" s="3"/>
    </row>
    <row r="413" spans="1:29" ht="16.5">
      <c r="A413" s="3"/>
      <c r="B413" s="3"/>
      <c r="C413" s="3"/>
      <c r="D413" s="3"/>
      <c r="E413" s="3"/>
      <c r="F413" s="3"/>
      <c r="G413" s="3"/>
      <c r="H413" s="3"/>
      <c r="I413" s="3"/>
      <c r="J413" s="3"/>
      <c r="K413" s="3"/>
      <c r="L413" s="3"/>
      <c r="M413" s="3"/>
      <c r="N413" s="3"/>
      <c r="O413" s="103"/>
      <c r="P413" s="103"/>
      <c r="Q413" s="103"/>
      <c r="R413" s="103"/>
      <c r="S413" s="103"/>
      <c r="T413" s="103"/>
      <c r="U413" s="103"/>
      <c r="V413" s="103"/>
      <c r="W413" s="3"/>
      <c r="X413" s="3"/>
      <c r="Y413" s="3"/>
      <c r="Z413" s="3"/>
      <c r="AA413" s="2"/>
      <c r="AB413" s="3"/>
      <c r="AC413" s="3"/>
    </row>
    <row r="414" spans="1:29" ht="16.5">
      <c r="A414" s="3"/>
      <c r="B414" s="3"/>
      <c r="C414" s="3"/>
      <c r="D414" s="3"/>
      <c r="E414" s="3"/>
      <c r="F414" s="3"/>
      <c r="G414" s="3"/>
      <c r="H414" s="3"/>
      <c r="I414" s="3"/>
      <c r="J414" s="3"/>
      <c r="K414" s="3"/>
      <c r="L414" s="3"/>
      <c r="M414" s="3"/>
      <c r="N414" s="3"/>
      <c r="O414" s="103"/>
      <c r="P414" s="103"/>
      <c r="Q414" s="103"/>
      <c r="R414" s="103"/>
      <c r="S414" s="103"/>
      <c r="T414" s="103"/>
      <c r="U414" s="103"/>
      <c r="V414" s="103"/>
      <c r="W414" s="3"/>
      <c r="X414" s="3"/>
      <c r="Y414" s="3"/>
      <c r="Z414" s="3"/>
      <c r="AA414" s="2"/>
      <c r="AB414" s="3"/>
      <c r="AC414" s="3"/>
    </row>
    <row r="415" spans="1:29" ht="16.5">
      <c r="A415" s="3"/>
      <c r="B415" s="3"/>
      <c r="C415" s="3"/>
      <c r="D415" s="3"/>
      <c r="E415" s="3"/>
      <c r="F415" s="3"/>
      <c r="G415" s="3"/>
      <c r="H415" s="3"/>
      <c r="I415" s="3"/>
      <c r="J415" s="3"/>
      <c r="K415" s="3"/>
      <c r="L415" s="3"/>
      <c r="M415" s="3"/>
      <c r="N415" s="3"/>
      <c r="O415" s="103"/>
      <c r="P415" s="103"/>
      <c r="Q415" s="103"/>
      <c r="R415" s="103"/>
      <c r="S415" s="103"/>
      <c r="T415" s="103"/>
      <c r="U415" s="103"/>
      <c r="V415" s="103"/>
      <c r="W415" s="3"/>
      <c r="X415" s="3"/>
      <c r="Y415" s="3"/>
      <c r="Z415" s="3"/>
      <c r="AA415" s="2"/>
      <c r="AB415" s="3"/>
      <c r="AC415" s="3"/>
    </row>
    <row r="416" spans="1:29" ht="16.5">
      <c r="A416" s="3"/>
      <c r="B416" s="3"/>
      <c r="C416" s="3"/>
      <c r="D416" s="3"/>
      <c r="E416" s="3"/>
      <c r="F416" s="3"/>
      <c r="G416" s="3"/>
      <c r="H416" s="3"/>
      <c r="I416" s="3"/>
      <c r="J416" s="3"/>
      <c r="K416" s="3"/>
      <c r="L416" s="3"/>
      <c r="M416" s="3"/>
      <c r="N416" s="3"/>
      <c r="O416" s="103"/>
      <c r="P416" s="103"/>
      <c r="Q416" s="103"/>
      <c r="R416" s="103"/>
      <c r="S416" s="103"/>
      <c r="T416" s="103"/>
      <c r="U416" s="103"/>
      <c r="V416" s="103"/>
      <c r="W416" s="3"/>
      <c r="X416" s="3"/>
      <c r="Y416" s="3"/>
      <c r="Z416" s="3"/>
      <c r="AA416" s="2"/>
      <c r="AB416" s="3"/>
      <c r="AC416" s="3"/>
    </row>
    <row r="417" spans="1:29" ht="16.5">
      <c r="A417" s="3"/>
      <c r="B417" s="3"/>
      <c r="C417" s="3"/>
      <c r="D417" s="3"/>
      <c r="E417" s="3"/>
      <c r="F417" s="3"/>
      <c r="G417" s="3"/>
      <c r="H417" s="3"/>
      <c r="I417" s="3"/>
      <c r="J417" s="3"/>
      <c r="K417" s="3"/>
      <c r="L417" s="3"/>
      <c r="M417" s="3"/>
      <c r="N417" s="3"/>
      <c r="O417" s="103"/>
      <c r="P417" s="103"/>
      <c r="Q417" s="103"/>
      <c r="R417" s="103"/>
      <c r="S417" s="103"/>
      <c r="T417" s="103"/>
      <c r="U417" s="103"/>
      <c r="V417" s="103"/>
      <c r="W417" s="3"/>
      <c r="X417" s="3"/>
      <c r="Y417" s="3"/>
      <c r="Z417" s="3"/>
      <c r="AA417" s="2"/>
      <c r="AB417" s="3"/>
      <c r="AC417" s="3"/>
    </row>
    <row r="418" spans="1:29" ht="16.5">
      <c r="A418" s="3"/>
      <c r="B418" s="3"/>
      <c r="C418" s="3"/>
      <c r="D418" s="3"/>
      <c r="E418" s="3"/>
      <c r="F418" s="3"/>
      <c r="G418" s="3"/>
      <c r="H418" s="3"/>
      <c r="I418" s="3"/>
      <c r="J418" s="3"/>
      <c r="K418" s="3"/>
      <c r="L418" s="3"/>
      <c r="M418" s="3"/>
      <c r="N418" s="3"/>
      <c r="O418" s="103"/>
      <c r="P418" s="103"/>
      <c r="Q418" s="103"/>
      <c r="R418" s="103"/>
      <c r="S418" s="103"/>
      <c r="T418" s="103"/>
      <c r="U418" s="103"/>
      <c r="V418" s="103"/>
      <c r="W418" s="3"/>
      <c r="X418" s="3"/>
      <c r="Y418" s="3"/>
      <c r="Z418" s="3"/>
      <c r="AA418" s="2"/>
      <c r="AB418" s="3"/>
      <c r="AC418" s="3"/>
    </row>
    <row r="419" spans="1:29" ht="16.5">
      <c r="A419" s="3"/>
      <c r="B419" s="3"/>
      <c r="C419" s="3"/>
      <c r="D419" s="3"/>
      <c r="E419" s="3"/>
      <c r="F419" s="3"/>
      <c r="G419" s="3"/>
      <c r="H419" s="3"/>
      <c r="I419" s="3"/>
      <c r="J419" s="3"/>
      <c r="K419" s="3"/>
      <c r="L419" s="3"/>
      <c r="M419" s="3"/>
      <c r="N419" s="3"/>
      <c r="O419" s="103"/>
      <c r="P419" s="103"/>
      <c r="Q419" s="103"/>
      <c r="R419" s="103"/>
      <c r="S419" s="103"/>
      <c r="T419" s="103"/>
      <c r="U419" s="103"/>
      <c r="V419" s="103"/>
      <c r="W419" s="3"/>
      <c r="X419" s="3"/>
      <c r="Y419" s="3"/>
      <c r="Z419" s="3"/>
      <c r="AA419" s="2"/>
      <c r="AB419" s="3"/>
      <c r="AC419" s="3"/>
    </row>
    <row r="420" spans="1:29" ht="16.5">
      <c r="A420" s="3"/>
      <c r="B420" s="3"/>
      <c r="C420" s="3"/>
      <c r="D420" s="3"/>
      <c r="E420" s="3"/>
      <c r="F420" s="3"/>
      <c r="G420" s="3"/>
      <c r="H420" s="3"/>
      <c r="I420" s="3"/>
      <c r="J420" s="3"/>
      <c r="K420" s="3"/>
      <c r="L420" s="3"/>
      <c r="M420" s="3"/>
      <c r="N420" s="3"/>
      <c r="O420" s="103"/>
      <c r="P420" s="103"/>
      <c r="Q420" s="103"/>
      <c r="R420" s="103"/>
      <c r="S420" s="103"/>
      <c r="T420" s="103"/>
      <c r="U420" s="103"/>
      <c r="V420" s="103"/>
      <c r="W420" s="3"/>
      <c r="X420" s="3"/>
      <c r="Y420" s="3"/>
      <c r="Z420" s="3"/>
      <c r="AA420" s="2"/>
      <c r="AB420" s="3"/>
      <c r="AC420" s="3"/>
    </row>
    <row r="421" spans="1:29" ht="16.5">
      <c r="A421" s="3"/>
      <c r="B421" s="3"/>
      <c r="C421" s="3"/>
      <c r="D421" s="3"/>
      <c r="E421" s="3"/>
      <c r="F421" s="3"/>
      <c r="G421" s="3"/>
      <c r="H421" s="3"/>
      <c r="I421" s="3"/>
      <c r="J421" s="3"/>
      <c r="K421" s="3"/>
      <c r="L421" s="3"/>
      <c r="M421" s="3"/>
      <c r="N421" s="3"/>
      <c r="O421" s="103"/>
      <c r="P421" s="103"/>
      <c r="Q421" s="103"/>
      <c r="R421" s="103"/>
      <c r="S421" s="103"/>
      <c r="T421" s="103"/>
      <c r="U421" s="103"/>
      <c r="V421" s="103"/>
      <c r="W421" s="3"/>
      <c r="X421" s="3"/>
      <c r="Y421" s="3"/>
      <c r="Z421" s="3"/>
      <c r="AA421" s="2"/>
      <c r="AB421" s="3"/>
      <c r="AC421" s="3"/>
    </row>
    <row r="422" spans="1:29" ht="16.5">
      <c r="A422" s="3"/>
      <c r="B422" s="3"/>
      <c r="C422" s="3"/>
      <c r="D422" s="3"/>
      <c r="E422" s="3"/>
      <c r="F422" s="3"/>
      <c r="G422" s="3"/>
      <c r="H422" s="3"/>
      <c r="I422" s="3"/>
      <c r="J422" s="3"/>
      <c r="K422" s="3"/>
      <c r="L422" s="3"/>
      <c r="M422" s="3"/>
      <c r="N422" s="3"/>
      <c r="O422" s="103"/>
      <c r="P422" s="103"/>
      <c r="Q422" s="103"/>
      <c r="R422" s="103"/>
      <c r="S422" s="103"/>
      <c r="T422" s="103"/>
      <c r="U422" s="103"/>
      <c r="V422" s="103"/>
      <c r="W422" s="3"/>
      <c r="X422" s="3"/>
      <c r="Y422" s="3"/>
      <c r="Z422" s="3"/>
      <c r="AA422" s="2"/>
      <c r="AB422" s="3"/>
      <c r="AC422" s="3"/>
    </row>
    <row r="423" spans="1:29" ht="16.5">
      <c r="A423" s="3"/>
      <c r="B423" s="3"/>
      <c r="C423" s="3"/>
      <c r="D423" s="3"/>
      <c r="E423" s="3"/>
      <c r="F423" s="3"/>
      <c r="G423" s="3"/>
      <c r="H423" s="3"/>
      <c r="I423" s="3"/>
      <c r="J423" s="3"/>
      <c r="K423" s="3"/>
      <c r="L423" s="3"/>
      <c r="M423" s="3"/>
      <c r="N423" s="3"/>
      <c r="O423" s="103"/>
      <c r="P423" s="103"/>
      <c r="Q423" s="103"/>
      <c r="R423" s="103"/>
      <c r="S423" s="103"/>
      <c r="T423" s="103"/>
      <c r="U423" s="103"/>
      <c r="V423" s="103"/>
      <c r="W423" s="3"/>
      <c r="X423" s="3"/>
      <c r="Y423" s="3"/>
      <c r="Z423" s="3"/>
      <c r="AA423" s="2"/>
      <c r="AB423" s="3"/>
      <c r="AC423" s="3"/>
    </row>
    <row r="424" spans="1:29" ht="16.5">
      <c r="A424" s="3"/>
      <c r="B424" s="3"/>
      <c r="C424" s="3"/>
      <c r="D424" s="3"/>
      <c r="E424" s="3"/>
      <c r="F424" s="3"/>
      <c r="G424" s="3"/>
      <c r="H424" s="3"/>
      <c r="I424" s="3"/>
      <c r="J424" s="3"/>
      <c r="K424" s="3"/>
      <c r="L424" s="3"/>
      <c r="M424" s="3"/>
      <c r="N424" s="3"/>
      <c r="O424" s="103"/>
      <c r="P424" s="103"/>
      <c r="Q424" s="103"/>
      <c r="R424" s="103"/>
      <c r="S424" s="103"/>
      <c r="T424" s="103"/>
      <c r="U424" s="103"/>
      <c r="V424" s="103"/>
      <c r="W424" s="3"/>
      <c r="X424" s="3"/>
      <c r="Y424" s="3"/>
      <c r="Z424" s="3"/>
      <c r="AA424" s="2"/>
      <c r="AB424" s="3"/>
      <c r="AC424" s="3"/>
    </row>
    <row r="425" spans="1:29" ht="16.5">
      <c r="A425" s="3"/>
      <c r="B425" s="3"/>
      <c r="C425" s="3"/>
      <c r="D425" s="3"/>
      <c r="E425" s="3"/>
      <c r="F425" s="3"/>
      <c r="G425" s="3"/>
      <c r="H425" s="3"/>
      <c r="I425" s="3"/>
      <c r="J425" s="3"/>
      <c r="K425" s="3"/>
      <c r="L425" s="3"/>
      <c r="M425" s="3"/>
      <c r="N425" s="3"/>
      <c r="O425" s="103"/>
      <c r="P425" s="103"/>
      <c r="Q425" s="103"/>
      <c r="R425" s="103"/>
      <c r="S425" s="103"/>
      <c r="T425" s="103"/>
      <c r="U425" s="103"/>
      <c r="V425" s="103"/>
      <c r="W425" s="3"/>
      <c r="X425" s="3"/>
      <c r="Y425" s="3"/>
      <c r="Z425" s="3"/>
      <c r="AA425" s="2"/>
      <c r="AB425" s="3"/>
      <c r="AC425" s="3"/>
    </row>
    <row r="426" spans="1:29" ht="16.5">
      <c r="A426" s="3"/>
      <c r="B426" s="3"/>
      <c r="C426" s="3"/>
      <c r="D426" s="3"/>
      <c r="E426" s="3"/>
      <c r="F426" s="3"/>
      <c r="G426" s="3"/>
      <c r="H426" s="3"/>
      <c r="I426" s="3"/>
      <c r="J426" s="3"/>
      <c r="K426" s="3"/>
      <c r="L426" s="3"/>
      <c r="M426" s="3"/>
      <c r="N426" s="3"/>
      <c r="O426" s="103"/>
      <c r="P426" s="103"/>
      <c r="Q426" s="103"/>
      <c r="R426" s="103"/>
      <c r="S426" s="103"/>
      <c r="T426" s="103"/>
      <c r="U426" s="103"/>
      <c r="V426" s="103"/>
      <c r="W426" s="3"/>
      <c r="X426" s="3"/>
      <c r="Y426" s="3"/>
      <c r="Z426" s="3"/>
      <c r="AA426" s="2"/>
      <c r="AB426" s="3"/>
      <c r="AC426" s="3"/>
    </row>
    <row r="427" spans="1:29" ht="16.5">
      <c r="A427" s="3"/>
      <c r="B427" s="3"/>
      <c r="C427" s="3"/>
      <c r="D427" s="3"/>
      <c r="E427" s="3"/>
      <c r="F427" s="3"/>
      <c r="G427" s="3"/>
      <c r="H427" s="3"/>
      <c r="I427" s="3"/>
      <c r="J427" s="3"/>
      <c r="K427" s="3"/>
      <c r="L427" s="3"/>
      <c r="M427" s="3"/>
      <c r="N427" s="3"/>
      <c r="O427" s="103"/>
      <c r="P427" s="103"/>
      <c r="Q427" s="103"/>
      <c r="R427" s="103"/>
      <c r="S427" s="103"/>
      <c r="T427" s="103"/>
      <c r="U427" s="103"/>
      <c r="V427" s="103"/>
      <c r="W427" s="3"/>
      <c r="X427" s="3"/>
      <c r="Y427" s="3"/>
      <c r="Z427" s="3"/>
      <c r="AA427" s="2"/>
      <c r="AB427" s="3"/>
      <c r="AC427" s="3"/>
    </row>
    <row r="428" spans="1:29" ht="16.5">
      <c r="A428" s="3"/>
      <c r="B428" s="3"/>
      <c r="C428" s="3"/>
      <c r="D428" s="3"/>
      <c r="E428" s="3"/>
      <c r="F428" s="3"/>
      <c r="G428" s="3"/>
      <c r="H428" s="3"/>
      <c r="I428" s="3"/>
      <c r="J428" s="3"/>
      <c r="K428" s="3"/>
      <c r="L428" s="3"/>
      <c r="M428" s="3"/>
      <c r="N428" s="3"/>
      <c r="O428" s="103"/>
      <c r="P428" s="103"/>
      <c r="Q428" s="103"/>
      <c r="R428" s="103"/>
      <c r="S428" s="103"/>
      <c r="T428" s="103"/>
      <c r="U428" s="103"/>
      <c r="V428" s="103"/>
      <c r="W428" s="3"/>
      <c r="X428" s="3"/>
      <c r="Y428" s="3"/>
      <c r="Z428" s="3"/>
      <c r="AA428" s="2"/>
      <c r="AB428" s="3"/>
      <c r="AC428" s="3"/>
    </row>
    <row r="429" spans="1:29" ht="16.5">
      <c r="A429" s="3"/>
      <c r="B429" s="3"/>
      <c r="C429" s="3"/>
      <c r="D429" s="3"/>
      <c r="E429" s="3"/>
      <c r="F429" s="3"/>
      <c r="G429" s="3"/>
      <c r="H429" s="3"/>
      <c r="I429" s="3"/>
      <c r="J429" s="3"/>
      <c r="K429" s="3"/>
      <c r="L429" s="3"/>
      <c r="M429" s="3"/>
      <c r="N429" s="3"/>
      <c r="O429" s="103"/>
      <c r="P429" s="103"/>
      <c r="Q429" s="103"/>
      <c r="R429" s="103"/>
      <c r="S429" s="103"/>
      <c r="T429" s="103"/>
      <c r="U429" s="103"/>
      <c r="V429" s="103"/>
      <c r="W429" s="3"/>
      <c r="X429" s="3"/>
      <c r="Y429" s="3"/>
      <c r="Z429" s="3"/>
      <c r="AA429" s="2"/>
      <c r="AB429" s="3"/>
      <c r="AC429" s="3"/>
    </row>
    <row r="430" spans="1:29" ht="16.5">
      <c r="A430" s="3"/>
      <c r="B430" s="3"/>
      <c r="C430" s="3"/>
      <c r="D430" s="3"/>
      <c r="E430" s="3"/>
      <c r="F430" s="3"/>
      <c r="G430" s="3"/>
      <c r="H430" s="3"/>
      <c r="I430" s="3"/>
      <c r="J430" s="3"/>
      <c r="K430" s="3"/>
      <c r="L430" s="3"/>
      <c r="M430" s="3"/>
      <c r="N430" s="3"/>
      <c r="O430" s="103"/>
      <c r="P430" s="103"/>
      <c r="Q430" s="103"/>
      <c r="R430" s="103"/>
      <c r="S430" s="103"/>
      <c r="T430" s="103"/>
      <c r="U430" s="103"/>
      <c r="V430" s="103"/>
      <c r="W430" s="3"/>
      <c r="X430" s="3"/>
      <c r="Y430" s="3"/>
      <c r="Z430" s="3"/>
      <c r="AA430" s="2"/>
      <c r="AB430" s="3"/>
      <c r="AC430" s="3"/>
    </row>
    <row r="431" spans="1:29" ht="16.5">
      <c r="A431" s="3"/>
      <c r="B431" s="3"/>
      <c r="C431" s="3"/>
      <c r="D431" s="3"/>
      <c r="E431" s="3"/>
      <c r="F431" s="3"/>
      <c r="G431" s="3"/>
      <c r="H431" s="3"/>
      <c r="I431" s="3"/>
      <c r="J431" s="3"/>
      <c r="K431" s="3"/>
      <c r="L431" s="3"/>
      <c r="M431" s="3"/>
      <c r="N431" s="3"/>
      <c r="O431" s="103"/>
      <c r="P431" s="103"/>
      <c r="Q431" s="103"/>
      <c r="R431" s="103"/>
      <c r="S431" s="103"/>
      <c r="T431" s="103"/>
      <c r="U431" s="103"/>
      <c r="V431" s="103"/>
      <c r="W431" s="3"/>
      <c r="X431" s="3"/>
      <c r="Y431" s="3"/>
      <c r="Z431" s="3"/>
      <c r="AA431" s="2"/>
      <c r="AB431" s="3"/>
      <c r="AC431" s="3"/>
    </row>
    <row r="432" spans="1:29" ht="16.5">
      <c r="A432" s="3"/>
      <c r="B432" s="3"/>
      <c r="C432" s="3"/>
      <c r="D432" s="3"/>
      <c r="E432" s="3"/>
      <c r="F432" s="3"/>
      <c r="G432" s="3"/>
      <c r="H432" s="3"/>
      <c r="I432" s="3"/>
      <c r="J432" s="3"/>
      <c r="K432" s="3"/>
      <c r="L432" s="3"/>
      <c r="M432" s="3"/>
      <c r="N432" s="3"/>
      <c r="O432" s="103"/>
      <c r="P432" s="103"/>
      <c r="Q432" s="103"/>
      <c r="R432" s="103"/>
      <c r="S432" s="103"/>
      <c r="T432" s="103"/>
      <c r="U432" s="103"/>
      <c r="V432" s="103"/>
      <c r="W432" s="3"/>
      <c r="X432" s="3"/>
      <c r="Y432" s="3"/>
      <c r="Z432" s="3"/>
      <c r="AA432" s="2"/>
      <c r="AB432" s="3"/>
      <c r="AC432" s="3"/>
    </row>
    <row r="433" spans="1:29" ht="16.5">
      <c r="A433" s="3"/>
      <c r="B433" s="3"/>
      <c r="C433" s="3"/>
      <c r="D433" s="3"/>
      <c r="E433" s="3"/>
      <c r="F433" s="3"/>
      <c r="G433" s="3"/>
      <c r="H433" s="3"/>
      <c r="I433" s="3"/>
      <c r="J433" s="3"/>
      <c r="K433" s="3"/>
      <c r="L433" s="3"/>
      <c r="M433" s="3"/>
      <c r="N433" s="3"/>
      <c r="O433" s="103"/>
      <c r="P433" s="103"/>
      <c r="Q433" s="103"/>
      <c r="R433" s="103"/>
      <c r="S433" s="103"/>
      <c r="T433" s="103"/>
      <c r="U433" s="103"/>
      <c r="V433" s="103"/>
      <c r="W433" s="3"/>
      <c r="X433" s="3"/>
      <c r="Y433" s="3"/>
      <c r="Z433" s="3"/>
      <c r="AA433" s="2"/>
      <c r="AB433" s="3"/>
      <c r="AC433" s="3"/>
    </row>
    <row r="434" spans="1:29" ht="16.5">
      <c r="A434" s="3"/>
      <c r="B434" s="3"/>
      <c r="C434" s="3"/>
      <c r="D434" s="3"/>
      <c r="E434" s="3"/>
      <c r="F434" s="3"/>
      <c r="G434" s="3"/>
      <c r="H434" s="3"/>
      <c r="I434" s="3"/>
      <c r="J434" s="3"/>
      <c r="K434" s="3"/>
      <c r="L434" s="3"/>
      <c r="M434" s="3"/>
      <c r="N434" s="3"/>
      <c r="O434" s="103"/>
      <c r="P434" s="103"/>
      <c r="Q434" s="103"/>
      <c r="R434" s="103"/>
      <c r="S434" s="103"/>
      <c r="T434" s="103"/>
      <c r="U434" s="103"/>
      <c r="V434" s="103"/>
      <c r="W434" s="3"/>
      <c r="X434" s="3"/>
      <c r="Y434" s="3"/>
      <c r="Z434" s="3"/>
      <c r="AA434" s="2"/>
      <c r="AB434" s="3"/>
      <c r="AC434" s="3"/>
    </row>
    <row r="435" spans="1:29" ht="16.5">
      <c r="A435" s="3"/>
      <c r="B435" s="3"/>
      <c r="C435" s="3"/>
      <c r="D435" s="3"/>
      <c r="E435" s="3"/>
      <c r="F435" s="3"/>
      <c r="G435" s="3"/>
      <c r="H435" s="3"/>
      <c r="I435" s="3"/>
      <c r="J435" s="3"/>
      <c r="K435" s="3"/>
      <c r="L435" s="3"/>
      <c r="M435" s="3"/>
      <c r="N435" s="3"/>
      <c r="O435" s="103"/>
      <c r="P435" s="103"/>
      <c r="Q435" s="103"/>
      <c r="R435" s="103"/>
      <c r="S435" s="103"/>
      <c r="T435" s="103"/>
      <c r="U435" s="103"/>
      <c r="V435" s="103"/>
      <c r="W435" s="3"/>
      <c r="X435" s="3"/>
      <c r="Y435" s="3"/>
      <c r="Z435" s="3"/>
      <c r="AA435" s="2"/>
      <c r="AB435" s="3"/>
      <c r="AC435" s="3"/>
    </row>
    <row r="436" spans="1:29" ht="16.5">
      <c r="A436" s="3"/>
      <c r="B436" s="3"/>
      <c r="C436" s="3"/>
      <c r="D436" s="3"/>
      <c r="E436" s="3"/>
      <c r="F436" s="3"/>
      <c r="G436" s="3"/>
      <c r="H436" s="3"/>
      <c r="I436" s="3"/>
      <c r="J436" s="3"/>
      <c r="K436" s="3"/>
      <c r="L436" s="3"/>
      <c r="M436" s="3"/>
      <c r="N436" s="3"/>
      <c r="O436" s="103"/>
      <c r="P436" s="103"/>
      <c r="Q436" s="103"/>
      <c r="R436" s="103"/>
      <c r="S436" s="103"/>
      <c r="T436" s="103"/>
      <c r="U436" s="103"/>
      <c r="V436" s="103"/>
      <c r="W436" s="3"/>
      <c r="X436" s="3"/>
      <c r="Y436" s="3"/>
      <c r="Z436" s="3"/>
      <c r="AA436" s="2"/>
      <c r="AB436" s="3"/>
      <c r="AC436" s="3"/>
    </row>
    <row r="437" spans="1:29" ht="16.5">
      <c r="A437" s="3"/>
      <c r="B437" s="3"/>
      <c r="C437" s="3"/>
      <c r="D437" s="3"/>
      <c r="E437" s="3"/>
      <c r="F437" s="3"/>
      <c r="G437" s="3"/>
      <c r="H437" s="3"/>
      <c r="I437" s="3"/>
      <c r="J437" s="3"/>
      <c r="K437" s="3"/>
      <c r="L437" s="3"/>
      <c r="M437" s="3"/>
      <c r="N437" s="3"/>
      <c r="O437" s="103"/>
      <c r="P437" s="103"/>
      <c r="Q437" s="103"/>
      <c r="R437" s="103"/>
      <c r="S437" s="103"/>
      <c r="T437" s="103"/>
      <c r="U437" s="103"/>
      <c r="V437" s="103"/>
      <c r="W437" s="3"/>
      <c r="X437" s="3"/>
      <c r="Y437" s="3"/>
      <c r="Z437" s="3"/>
      <c r="AA437" s="2"/>
      <c r="AB437" s="3"/>
      <c r="AC437" s="3"/>
    </row>
    <row r="438" spans="1:29" ht="16.5">
      <c r="A438" s="3"/>
      <c r="B438" s="3"/>
      <c r="C438" s="3"/>
      <c r="D438" s="3"/>
      <c r="E438" s="3"/>
      <c r="F438" s="3"/>
      <c r="G438" s="3"/>
      <c r="H438" s="3"/>
      <c r="I438" s="3"/>
      <c r="J438" s="3"/>
      <c r="K438" s="3"/>
      <c r="L438" s="3"/>
      <c r="M438" s="3"/>
      <c r="N438" s="3"/>
      <c r="O438" s="103"/>
      <c r="P438" s="103"/>
      <c r="Q438" s="103"/>
      <c r="R438" s="103"/>
      <c r="S438" s="103"/>
      <c r="T438" s="103"/>
      <c r="U438" s="103"/>
      <c r="V438" s="103"/>
      <c r="W438" s="3"/>
      <c r="X438" s="3"/>
      <c r="Y438" s="3"/>
      <c r="Z438" s="3"/>
      <c r="AA438" s="2"/>
      <c r="AB438" s="3"/>
      <c r="AC438" s="3"/>
    </row>
    <row r="439" spans="1:29" ht="16.5">
      <c r="A439" s="3"/>
      <c r="B439" s="3"/>
      <c r="C439" s="3"/>
      <c r="D439" s="3"/>
      <c r="E439" s="3"/>
      <c r="F439" s="3"/>
      <c r="G439" s="3"/>
      <c r="H439" s="3"/>
      <c r="I439" s="3"/>
      <c r="J439" s="3"/>
      <c r="K439" s="3"/>
      <c r="L439" s="3"/>
      <c r="M439" s="3"/>
      <c r="N439" s="3"/>
      <c r="O439" s="103"/>
      <c r="P439" s="103"/>
      <c r="Q439" s="103"/>
      <c r="R439" s="103"/>
      <c r="S439" s="103"/>
      <c r="T439" s="103"/>
      <c r="U439" s="103"/>
      <c r="V439" s="103"/>
      <c r="W439" s="3"/>
      <c r="X439" s="3"/>
      <c r="Y439" s="3"/>
      <c r="Z439" s="3"/>
      <c r="AA439" s="2"/>
      <c r="AB439" s="3"/>
      <c r="AC439" s="3"/>
    </row>
    <row r="440" spans="1:29" ht="16.5">
      <c r="A440" s="3"/>
      <c r="B440" s="3"/>
      <c r="C440" s="3"/>
      <c r="D440" s="3"/>
      <c r="E440" s="3"/>
      <c r="F440" s="3"/>
      <c r="G440" s="3"/>
      <c r="H440" s="3"/>
      <c r="I440" s="3"/>
      <c r="J440" s="3"/>
      <c r="K440" s="3"/>
      <c r="L440" s="3"/>
      <c r="M440" s="3"/>
      <c r="N440" s="3"/>
      <c r="O440" s="103"/>
      <c r="P440" s="103"/>
      <c r="Q440" s="103"/>
      <c r="R440" s="103"/>
      <c r="S440" s="103"/>
      <c r="T440" s="103"/>
      <c r="U440" s="103"/>
      <c r="V440" s="103"/>
      <c r="W440" s="3"/>
      <c r="X440" s="3"/>
      <c r="Y440" s="3"/>
      <c r="Z440" s="3"/>
      <c r="AA440" s="2"/>
      <c r="AB440" s="3"/>
      <c r="AC440" s="3"/>
    </row>
    <row r="441" spans="1:29" ht="16.5">
      <c r="A441" s="3"/>
      <c r="B441" s="3"/>
      <c r="C441" s="3"/>
      <c r="D441" s="3"/>
      <c r="E441" s="3"/>
      <c r="F441" s="3"/>
      <c r="G441" s="3"/>
      <c r="H441" s="3"/>
      <c r="I441" s="3"/>
      <c r="J441" s="3"/>
      <c r="K441" s="3"/>
      <c r="L441" s="3"/>
      <c r="M441" s="3"/>
      <c r="N441" s="3"/>
      <c r="O441" s="103"/>
      <c r="P441" s="103"/>
      <c r="Q441" s="103"/>
      <c r="R441" s="103"/>
      <c r="S441" s="103"/>
      <c r="T441" s="103"/>
      <c r="U441" s="103"/>
      <c r="V441" s="103"/>
      <c r="W441" s="3"/>
      <c r="X441" s="3"/>
      <c r="Y441" s="3"/>
      <c r="Z441" s="3"/>
      <c r="AA441" s="2"/>
      <c r="AB441" s="3"/>
      <c r="AC441" s="3"/>
    </row>
    <row r="442" spans="1:29" ht="16.5">
      <c r="A442" s="3"/>
      <c r="B442" s="3"/>
      <c r="C442" s="3"/>
      <c r="D442" s="3"/>
      <c r="E442" s="3"/>
      <c r="F442" s="3"/>
      <c r="G442" s="3"/>
      <c r="H442" s="3"/>
      <c r="I442" s="3"/>
      <c r="J442" s="3"/>
      <c r="K442" s="3"/>
      <c r="L442" s="3"/>
      <c r="M442" s="3"/>
      <c r="N442" s="3"/>
      <c r="O442" s="103"/>
      <c r="P442" s="103"/>
      <c r="Q442" s="103"/>
      <c r="R442" s="103"/>
      <c r="S442" s="103"/>
      <c r="T442" s="103"/>
      <c r="U442" s="103"/>
      <c r="V442" s="103"/>
      <c r="W442" s="3"/>
      <c r="X442" s="3"/>
      <c r="Y442" s="3"/>
      <c r="Z442" s="3"/>
      <c r="AA442" s="2"/>
      <c r="AB442" s="3"/>
      <c r="AC442" s="3"/>
    </row>
    <row r="443" spans="1:29" ht="16.5">
      <c r="A443" s="3"/>
      <c r="B443" s="3"/>
      <c r="C443" s="3"/>
      <c r="D443" s="3"/>
      <c r="E443" s="3"/>
      <c r="F443" s="3"/>
      <c r="G443" s="3"/>
      <c r="H443" s="3"/>
      <c r="I443" s="3"/>
      <c r="J443" s="3"/>
      <c r="K443" s="3"/>
      <c r="L443" s="3"/>
      <c r="M443" s="3"/>
      <c r="N443" s="3"/>
      <c r="O443" s="103"/>
      <c r="P443" s="103"/>
      <c r="Q443" s="103"/>
      <c r="R443" s="103"/>
      <c r="S443" s="103"/>
      <c r="T443" s="103"/>
      <c r="U443" s="103"/>
      <c r="V443" s="103"/>
      <c r="W443" s="3"/>
      <c r="X443" s="3"/>
      <c r="Y443" s="3"/>
      <c r="Z443" s="3"/>
      <c r="AA443" s="2"/>
      <c r="AB443" s="3"/>
      <c r="AC443" s="3"/>
    </row>
    <row r="444" spans="1:29" ht="16.5">
      <c r="A444" s="3"/>
      <c r="B444" s="3"/>
      <c r="C444" s="3"/>
      <c r="D444" s="3"/>
      <c r="E444" s="3"/>
      <c r="F444" s="3"/>
      <c r="G444" s="3"/>
      <c r="H444" s="3"/>
      <c r="I444" s="3"/>
      <c r="J444" s="3"/>
      <c r="K444" s="3"/>
      <c r="L444" s="3"/>
      <c r="M444" s="3"/>
      <c r="N444" s="3"/>
      <c r="O444" s="103"/>
      <c r="P444" s="103"/>
      <c r="Q444" s="103"/>
      <c r="R444" s="103"/>
      <c r="S444" s="103"/>
      <c r="T444" s="103"/>
      <c r="U444" s="103"/>
      <c r="V444" s="103"/>
      <c r="W444" s="3"/>
      <c r="X444" s="3"/>
      <c r="Y444" s="3"/>
      <c r="Z444" s="3"/>
      <c r="AA444" s="2"/>
      <c r="AB444" s="3"/>
      <c r="AC444" s="3"/>
    </row>
    <row r="445" spans="1:29" ht="16.5">
      <c r="A445" s="3"/>
      <c r="B445" s="3"/>
      <c r="C445" s="3"/>
      <c r="D445" s="3"/>
      <c r="E445" s="3"/>
      <c r="F445" s="3"/>
      <c r="G445" s="3"/>
      <c r="H445" s="3"/>
      <c r="I445" s="3"/>
      <c r="J445" s="3"/>
      <c r="K445" s="3"/>
      <c r="L445" s="3"/>
      <c r="M445" s="3"/>
      <c r="N445" s="3"/>
      <c r="O445" s="103"/>
      <c r="P445" s="103"/>
      <c r="Q445" s="103"/>
      <c r="R445" s="103"/>
      <c r="S445" s="103"/>
      <c r="T445" s="103"/>
      <c r="U445" s="103"/>
      <c r="V445" s="103"/>
      <c r="W445" s="3"/>
      <c r="X445" s="3"/>
      <c r="Y445" s="3"/>
      <c r="Z445" s="3"/>
      <c r="AA445" s="2"/>
      <c r="AB445" s="3"/>
      <c r="AC445" s="3"/>
    </row>
    <row r="446" spans="1:29" ht="16.5">
      <c r="A446" s="3"/>
      <c r="B446" s="3"/>
      <c r="C446" s="3"/>
      <c r="D446" s="3"/>
      <c r="E446" s="3"/>
      <c r="F446" s="3"/>
      <c r="G446" s="3"/>
      <c r="H446" s="3"/>
      <c r="I446" s="3"/>
      <c r="J446" s="3"/>
      <c r="K446" s="3"/>
      <c r="L446" s="3"/>
      <c r="M446" s="3"/>
      <c r="N446" s="3"/>
      <c r="O446" s="103"/>
      <c r="P446" s="103"/>
      <c r="Q446" s="103"/>
      <c r="R446" s="103"/>
      <c r="S446" s="103"/>
      <c r="T446" s="103"/>
      <c r="U446" s="103"/>
      <c r="V446" s="103"/>
      <c r="W446" s="3"/>
      <c r="X446" s="3"/>
      <c r="Y446" s="3"/>
      <c r="Z446" s="3"/>
      <c r="AA446" s="2"/>
      <c r="AB446" s="3"/>
      <c r="AC446" s="3"/>
    </row>
    <row r="447" spans="1:29" ht="16.5">
      <c r="A447" s="3"/>
      <c r="B447" s="3"/>
      <c r="C447" s="3"/>
      <c r="D447" s="3"/>
      <c r="E447" s="3"/>
      <c r="F447" s="3"/>
      <c r="G447" s="3"/>
      <c r="H447" s="3"/>
      <c r="I447" s="3"/>
      <c r="J447" s="3"/>
      <c r="K447" s="3"/>
      <c r="L447" s="3"/>
      <c r="M447" s="3"/>
      <c r="N447" s="3"/>
      <c r="O447" s="103"/>
      <c r="P447" s="103"/>
      <c r="Q447" s="103"/>
      <c r="R447" s="103"/>
      <c r="S447" s="103"/>
      <c r="T447" s="103"/>
      <c r="U447" s="103"/>
      <c r="V447" s="103"/>
      <c r="W447" s="3"/>
      <c r="X447" s="3"/>
      <c r="Y447" s="3"/>
      <c r="Z447" s="3"/>
      <c r="AA447" s="2"/>
      <c r="AB447" s="3"/>
      <c r="AC447" s="3"/>
    </row>
    <row r="448" spans="1:29" ht="16.5">
      <c r="A448" s="3"/>
      <c r="B448" s="3"/>
      <c r="C448" s="3"/>
      <c r="D448" s="3"/>
      <c r="E448" s="3"/>
      <c r="F448" s="3"/>
      <c r="G448" s="3"/>
      <c r="H448" s="3"/>
      <c r="I448" s="3"/>
      <c r="J448" s="3"/>
      <c r="K448" s="3"/>
      <c r="L448" s="3"/>
      <c r="M448" s="3"/>
      <c r="N448" s="3"/>
      <c r="O448" s="103"/>
      <c r="P448" s="103"/>
      <c r="Q448" s="103"/>
      <c r="R448" s="103"/>
      <c r="S448" s="103"/>
      <c r="T448" s="103"/>
      <c r="U448" s="103"/>
      <c r="V448" s="103"/>
      <c r="W448" s="3"/>
      <c r="X448" s="3"/>
      <c r="Y448" s="3"/>
      <c r="Z448" s="3"/>
      <c r="AA448" s="2"/>
      <c r="AB448" s="3"/>
      <c r="AC448" s="3"/>
    </row>
    <row r="449" spans="1:29" ht="16.5">
      <c r="A449" s="3"/>
      <c r="B449" s="3"/>
      <c r="C449" s="3"/>
      <c r="D449" s="3"/>
      <c r="E449" s="3"/>
      <c r="F449" s="3"/>
      <c r="G449" s="3"/>
      <c r="H449" s="3"/>
      <c r="I449" s="3"/>
      <c r="J449" s="3"/>
      <c r="K449" s="3"/>
      <c r="L449" s="3"/>
      <c r="M449" s="3"/>
      <c r="N449" s="3"/>
      <c r="O449" s="103"/>
      <c r="P449" s="103"/>
      <c r="Q449" s="103"/>
      <c r="R449" s="103"/>
      <c r="S449" s="103"/>
      <c r="T449" s="103"/>
      <c r="U449" s="103"/>
      <c r="V449" s="103"/>
      <c r="W449" s="3"/>
      <c r="X449" s="3"/>
      <c r="Y449" s="3"/>
      <c r="Z449" s="3"/>
      <c r="AA449" s="2"/>
      <c r="AB449" s="3"/>
      <c r="AC449" s="3"/>
    </row>
    <row r="450" spans="1:29" ht="16.5">
      <c r="A450" s="3"/>
      <c r="B450" s="3"/>
      <c r="C450" s="3"/>
      <c r="D450" s="3"/>
      <c r="E450" s="3"/>
      <c r="F450" s="3"/>
      <c r="G450" s="3"/>
      <c r="H450" s="3"/>
      <c r="I450" s="3"/>
      <c r="J450" s="3"/>
      <c r="K450" s="3"/>
      <c r="L450" s="3"/>
      <c r="M450" s="3"/>
      <c r="N450" s="3"/>
      <c r="O450" s="103"/>
      <c r="P450" s="103"/>
      <c r="Q450" s="103"/>
      <c r="R450" s="103"/>
      <c r="S450" s="103"/>
      <c r="T450" s="103"/>
      <c r="U450" s="103"/>
      <c r="V450" s="103"/>
      <c r="W450" s="3"/>
      <c r="X450" s="3"/>
      <c r="Y450" s="3"/>
      <c r="Z450" s="3"/>
      <c r="AA450" s="2"/>
      <c r="AB450" s="3"/>
      <c r="AC450" s="3"/>
    </row>
    <row r="451" spans="1:29" ht="16.5">
      <c r="A451" s="3"/>
      <c r="B451" s="3"/>
      <c r="C451" s="3"/>
      <c r="D451" s="3"/>
      <c r="E451" s="3"/>
      <c r="F451" s="3"/>
      <c r="G451" s="3"/>
      <c r="H451" s="3"/>
      <c r="I451" s="3"/>
      <c r="J451" s="3"/>
      <c r="K451" s="3"/>
      <c r="L451" s="3"/>
      <c r="M451" s="3"/>
      <c r="N451" s="3"/>
      <c r="O451" s="103"/>
      <c r="P451" s="103"/>
      <c r="Q451" s="103"/>
      <c r="R451" s="103"/>
      <c r="S451" s="103"/>
      <c r="T451" s="103"/>
      <c r="U451" s="103"/>
      <c r="V451" s="103"/>
      <c r="W451" s="3"/>
      <c r="X451" s="3"/>
      <c r="Y451" s="3"/>
      <c r="Z451" s="3"/>
      <c r="AA451" s="2"/>
      <c r="AB451" s="3"/>
      <c r="AC451" s="3"/>
    </row>
    <row r="452" spans="1:29" ht="16.5">
      <c r="A452" s="3"/>
      <c r="B452" s="3"/>
      <c r="C452" s="3"/>
      <c r="D452" s="3"/>
      <c r="E452" s="3"/>
      <c r="F452" s="3"/>
      <c r="G452" s="3"/>
      <c r="H452" s="3"/>
      <c r="I452" s="3"/>
      <c r="J452" s="3"/>
      <c r="K452" s="3"/>
      <c r="L452" s="3"/>
      <c r="M452" s="3"/>
      <c r="N452" s="3"/>
      <c r="O452" s="103"/>
      <c r="P452" s="103"/>
      <c r="Q452" s="103"/>
      <c r="R452" s="103"/>
      <c r="S452" s="103"/>
      <c r="T452" s="103"/>
      <c r="U452" s="103"/>
      <c r="V452" s="103"/>
      <c r="W452" s="3"/>
      <c r="X452" s="3"/>
      <c r="Y452" s="3"/>
      <c r="Z452" s="3"/>
      <c r="AA452" s="2"/>
      <c r="AB452" s="3"/>
      <c r="AC452" s="3"/>
    </row>
    <row r="453" spans="1:29" ht="16.5">
      <c r="A453" s="3"/>
      <c r="B453" s="3"/>
      <c r="C453" s="3"/>
      <c r="D453" s="3"/>
      <c r="E453" s="3"/>
      <c r="F453" s="3"/>
      <c r="G453" s="3"/>
      <c r="H453" s="3"/>
      <c r="I453" s="3"/>
      <c r="J453" s="3"/>
      <c r="K453" s="3"/>
      <c r="L453" s="3"/>
      <c r="M453" s="3"/>
      <c r="N453" s="3"/>
      <c r="O453" s="103"/>
      <c r="P453" s="103"/>
      <c r="Q453" s="103"/>
      <c r="R453" s="103"/>
      <c r="S453" s="103"/>
      <c r="T453" s="103"/>
      <c r="U453" s="103"/>
      <c r="V453" s="103"/>
      <c r="W453" s="3"/>
      <c r="X453" s="3"/>
      <c r="Y453" s="3"/>
      <c r="Z453" s="3"/>
      <c r="AA453" s="2"/>
      <c r="AB453" s="3"/>
      <c r="AC453" s="3"/>
    </row>
    <row r="454" spans="1:29" ht="16.5">
      <c r="A454" s="3"/>
      <c r="B454" s="3"/>
      <c r="C454" s="3"/>
      <c r="D454" s="3"/>
      <c r="E454" s="3"/>
      <c r="F454" s="3"/>
      <c r="G454" s="3"/>
      <c r="H454" s="3"/>
      <c r="I454" s="3"/>
      <c r="J454" s="3"/>
      <c r="K454" s="3"/>
      <c r="L454" s="3"/>
      <c r="M454" s="3"/>
      <c r="N454" s="3"/>
      <c r="O454" s="103"/>
      <c r="P454" s="103"/>
      <c r="Q454" s="103"/>
      <c r="R454" s="103"/>
      <c r="S454" s="103"/>
      <c r="T454" s="103"/>
      <c r="U454" s="103"/>
      <c r="V454" s="103"/>
      <c r="W454" s="3"/>
      <c r="X454" s="3"/>
      <c r="Y454" s="3"/>
      <c r="Z454" s="3"/>
      <c r="AA454" s="2"/>
      <c r="AB454" s="3"/>
      <c r="AC454" s="3"/>
    </row>
    <row r="455" spans="1:29" ht="16.5">
      <c r="A455" s="3"/>
      <c r="B455" s="3"/>
      <c r="C455" s="3"/>
      <c r="D455" s="3"/>
      <c r="E455" s="3"/>
      <c r="F455" s="3"/>
      <c r="G455" s="3"/>
      <c r="H455" s="3"/>
      <c r="I455" s="3"/>
      <c r="J455" s="3"/>
      <c r="K455" s="3"/>
      <c r="L455" s="3"/>
      <c r="M455" s="3"/>
      <c r="N455" s="3"/>
      <c r="O455" s="103"/>
      <c r="P455" s="103"/>
      <c r="Q455" s="103"/>
      <c r="R455" s="103"/>
      <c r="S455" s="103"/>
      <c r="T455" s="103"/>
      <c r="U455" s="103"/>
      <c r="V455" s="103"/>
      <c r="W455" s="3"/>
      <c r="X455" s="3"/>
      <c r="Y455" s="3"/>
      <c r="Z455" s="3"/>
      <c r="AA455" s="2"/>
      <c r="AB455" s="3"/>
      <c r="AC455" s="3"/>
    </row>
    <row r="456" spans="1:29" ht="16.5">
      <c r="A456" s="3"/>
      <c r="B456" s="3"/>
      <c r="C456" s="3"/>
      <c r="D456" s="3"/>
      <c r="E456" s="3"/>
      <c r="F456" s="3"/>
      <c r="G456" s="3"/>
      <c r="H456" s="3"/>
      <c r="I456" s="3"/>
      <c r="J456" s="3"/>
      <c r="K456" s="3"/>
      <c r="L456" s="3"/>
      <c r="M456" s="3"/>
      <c r="N456" s="3"/>
      <c r="O456" s="103"/>
      <c r="P456" s="103"/>
      <c r="Q456" s="103"/>
      <c r="R456" s="103"/>
      <c r="S456" s="103"/>
      <c r="T456" s="103"/>
      <c r="U456" s="103"/>
      <c r="V456" s="103"/>
      <c r="W456" s="3"/>
      <c r="X456" s="3"/>
      <c r="Y456" s="3"/>
      <c r="Z456" s="3"/>
      <c r="AA456" s="2"/>
      <c r="AB456" s="3"/>
      <c r="AC456" s="3"/>
    </row>
    <row r="457" spans="1:29" ht="16.5">
      <c r="A457" s="3"/>
      <c r="B457" s="3"/>
      <c r="C457" s="3"/>
      <c r="D457" s="3"/>
      <c r="E457" s="3"/>
      <c r="F457" s="3"/>
      <c r="G457" s="3"/>
      <c r="H457" s="3"/>
      <c r="I457" s="3"/>
      <c r="J457" s="3"/>
      <c r="K457" s="3"/>
      <c r="L457" s="3"/>
      <c r="M457" s="3"/>
      <c r="N457" s="3"/>
      <c r="O457" s="103"/>
      <c r="P457" s="103"/>
      <c r="Q457" s="103"/>
      <c r="R457" s="103"/>
      <c r="S457" s="103"/>
      <c r="T457" s="103"/>
      <c r="U457" s="103"/>
      <c r="V457" s="103"/>
      <c r="W457" s="3"/>
      <c r="X457" s="3"/>
      <c r="Y457" s="3"/>
      <c r="Z457" s="3"/>
      <c r="AA457" s="2"/>
      <c r="AB457" s="3"/>
      <c r="AC457" s="3"/>
    </row>
    <row r="458" spans="1:29" ht="16.5">
      <c r="A458" s="3"/>
      <c r="B458" s="3"/>
      <c r="C458" s="3"/>
      <c r="D458" s="3"/>
      <c r="E458" s="3"/>
      <c r="F458" s="3"/>
      <c r="G458" s="3"/>
      <c r="H458" s="3"/>
      <c r="I458" s="3"/>
      <c r="J458" s="3"/>
      <c r="K458" s="3"/>
      <c r="L458" s="3"/>
      <c r="M458" s="3"/>
      <c r="N458" s="3"/>
      <c r="O458" s="103"/>
      <c r="P458" s="103"/>
      <c r="Q458" s="103"/>
      <c r="R458" s="103"/>
      <c r="S458" s="103"/>
      <c r="T458" s="103"/>
      <c r="U458" s="103"/>
      <c r="V458" s="103"/>
      <c r="W458" s="3"/>
      <c r="X458" s="3"/>
      <c r="Y458" s="3"/>
      <c r="Z458" s="3"/>
      <c r="AA458" s="2"/>
      <c r="AB458" s="3"/>
      <c r="AC458" s="3"/>
    </row>
    <row r="459" spans="1:29" ht="16.5">
      <c r="A459" s="3"/>
      <c r="B459" s="3"/>
      <c r="C459" s="3"/>
      <c r="D459" s="3"/>
      <c r="E459" s="3"/>
      <c r="F459" s="3"/>
      <c r="G459" s="3"/>
      <c r="H459" s="3"/>
      <c r="I459" s="3"/>
      <c r="J459" s="3"/>
      <c r="K459" s="3"/>
      <c r="L459" s="3"/>
      <c r="M459" s="3"/>
      <c r="N459" s="3"/>
      <c r="O459" s="103"/>
      <c r="P459" s="103"/>
      <c r="Q459" s="103"/>
      <c r="R459" s="103"/>
      <c r="S459" s="103"/>
      <c r="T459" s="103"/>
      <c r="U459" s="103"/>
      <c r="V459" s="103"/>
      <c r="W459" s="3"/>
      <c r="X459" s="3"/>
      <c r="Y459" s="3"/>
      <c r="Z459" s="3"/>
      <c r="AA459" s="2"/>
      <c r="AB459" s="3"/>
      <c r="AC459" s="3"/>
    </row>
    <row r="460" spans="1:29" ht="16.5">
      <c r="A460" s="3"/>
      <c r="B460" s="3"/>
      <c r="C460" s="3"/>
      <c r="D460" s="3"/>
      <c r="E460" s="3"/>
      <c r="F460" s="3"/>
      <c r="G460" s="3"/>
      <c r="H460" s="3"/>
      <c r="I460" s="3"/>
      <c r="J460" s="3"/>
      <c r="K460" s="3"/>
      <c r="L460" s="3"/>
      <c r="M460" s="3"/>
      <c r="N460" s="3"/>
      <c r="O460" s="103"/>
      <c r="P460" s="103"/>
      <c r="Q460" s="103"/>
      <c r="R460" s="103"/>
      <c r="S460" s="103"/>
      <c r="T460" s="103"/>
      <c r="U460" s="103"/>
      <c r="V460" s="103"/>
      <c r="W460" s="3"/>
      <c r="X460" s="3"/>
      <c r="Y460" s="3"/>
      <c r="Z460" s="3"/>
      <c r="AA460" s="2"/>
      <c r="AB460" s="3"/>
      <c r="AC460" s="3"/>
    </row>
    <row r="461" spans="1:29" ht="16.5">
      <c r="A461" s="3"/>
      <c r="B461" s="3"/>
      <c r="C461" s="3"/>
      <c r="D461" s="3"/>
      <c r="E461" s="3"/>
      <c r="F461" s="3"/>
      <c r="G461" s="3"/>
      <c r="H461" s="3"/>
      <c r="I461" s="3"/>
      <c r="J461" s="3"/>
      <c r="K461" s="3"/>
      <c r="L461" s="3"/>
      <c r="M461" s="3"/>
      <c r="N461" s="3"/>
      <c r="O461" s="103"/>
      <c r="P461" s="103"/>
      <c r="Q461" s="103"/>
      <c r="R461" s="103"/>
      <c r="S461" s="103"/>
      <c r="T461" s="103"/>
      <c r="U461" s="103"/>
      <c r="V461" s="103"/>
      <c r="W461" s="3"/>
      <c r="X461" s="3"/>
      <c r="Y461" s="3"/>
      <c r="Z461" s="3"/>
      <c r="AA461" s="2"/>
      <c r="AB461" s="3"/>
      <c r="AC461" s="3"/>
    </row>
    <row r="462" spans="1:29" ht="16.5">
      <c r="A462" s="3"/>
      <c r="B462" s="3"/>
      <c r="C462" s="3"/>
      <c r="D462" s="3"/>
      <c r="E462" s="3"/>
      <c r="F462" s="3"/>
      <c r="G462" s="3"/>
      <c r="H462" s="3"/>
      <c r="I462" s="3"/>
      <c r="J462" s="3"/>
      <c r="K462" s="3"/>
      <c r="L462" s="3"/>
      <c r="M462" s="3"/>
      <c r="N462" s="3"/>
      <c r="O462" s="103"/>
      <c r="P462" s="103"/>
      <c r="Q462" s="103"/>
      <c r="R462" s="103"/>
      <c r="S462" s="103"/>
      <c r="T462" s="103"/>
      <c r="U462" s="103"/>
      <c r="V462" s="103"/>
      <c r="W462" s="3"/>
      <c r="X462" s="3"/>
      <c r="Y462" s="3"/>
      <c r="Z462" s="3"/>
      <c r="AA462" s="2"/>
      <c r="AB462" s="3"/>
      <c r="AC462" s="3"/>
    </row>
    <row r="463" spans="1:29" ht="16.5">
      <c r="A463" s="3"/>
      <c r="B463" s="3"/>
      <c r="C463" s="3"/>
      <c r="D463" s="3"/>
      <c r="E463" s="3"/>
      <c r="F463" s="3"/>
      <c r="G463" s="3"/>
      <c r="H463" s="3"/>
      <c r="I463" s="3"/>
      <c r="J463" s="3"/>
      <c r="K463" s="3"/>
      <c r="L463" s="3"/>
      <c r="M463" s="3"/>
      <c r="N463" s="3"/>
      <c r="O463" s="103"/>
      <c r="P463" s="103"/>
      <c r="Q463" s="103"/>
      <c r="R463" s="103"/>
      <c r="S463" s="103"/>
      <c r="T463" s="103"/>
      <c r="U463" s="103"/>
      <c r="V463" s="103"/>
      <c r="W463" s="3"/>
      <c r="X463" s="3"/>
      <c r="Y463" s="3"/>
      <c r="Z463" s="3"/>
      <c r="AA463" s="2"/>
      <c r="AB463" s="3"/>
      <c r="AC463" s="3"/>
    </row>
    <row r="464" spans="1:29" ht="16.5">
      <c r="A464" s="3"/>
      <c r="B464" s="3"/>
      <c r="C464" s="3"/>
      <c r="D464" s="3"/>
      <c r="E464" s="3"/>
      <c r="F464" s="3"/>
      <c r="G464" s="3"/>
      <c r="H464" s="3"/>
      <c r="I464" s="3"/>
      <c r="J464" s="3"/>
      <c r="K464" s="3"/>
      <c r="L464" s="3"/>
      <c r="M464" s="3"/>
      <c r="N464" s="3"/>
      <c r="O464" s="103"/>
      <c r="P464" s="103"/>
      <c r="Q464" s="103"/>
      <c r="R464" s="103"/>
      <c r="S464" s="103"/>
      <c r="T464" s="103"/>
      <c r="U464" s="103"/>
      <c r="V464" s="103"/>
      <c r="W464" s="3"/>
      <c r="X464" s="3"/>
      <c r="Y464" s="3"/>
      <c r="Z464" s="3"/>
      <c r="AA464" s="2"/>
      <c r="AB464" s="3"/>
      <c r="AC464" s="3"/>
    </row>
    <row r="465" spans="1:29" ht="16.5">
      <c r="A465" s="3"/>
      <c r="B465" s="3"/>
      <c r="C465" s="3"/>
      <c r="D465" s="3"/>
      <c r="E465" s="3"/>
      <c r="F465" s="3"/>
      <c r="G465" s="3"/>
      <c r="H465" s="3"/>
      <c r="I465" s="3"/>
      <c r="J465" s="3"/>
      <c r="K465" s="3"/>
      <c r="L465" s="3"/>
      <c r="M465" s="3"/>
      <c r="N465" s="3"/>
      <c r="O465" s="103"/>
      <c r="P465" s="103"/>
      <c r="Q465" s="103"/>
      <c r="R465" s="103"/>
      <c r="S465" s="103"/>
      <c r="T465" s="103"/>
      <c r="U465" s="103"/>
      <c r="V465" s="103"/>
      <c r="W465" s="3"/>
      <c r="X465" s="3"/>
      <c r="Y465" s="3"/>
      <c r="Z465" s="3"/>
      <c r="AA465" s="2"/>
      <c r="AB465" s="3"/>
      <c r="AC465" s="3"/>
    </row>
    <row r="466" spans="1:29" ht="16.5">
      <c r="A466" s="3"/>
      <c r="B466" s="3"/>
      <c r="C466" s="3"/>
      <c r="D466" s="3"/>
      <c r="E466" s="3"/>
      <c r="F466" s="3"/>
      <c r="G466" s="3"/>
      <c r="H466" s="3"/>
      <c r="I466" s="3"/>
      <c r="J466" s="3"/>
      <c r="K466" s="3"/>
      <c r="L466" s="3"/>
      <c r="M466" s="3"/>
      <c r="N466" s="3"/>
      <c r="O466" s="103"/>
      <c r="P466" s="103"/>
      <c r="Q466" s="103"/>
      <c r="R466" s="103"/>
      <c r="S466" s="103"/>
      <c r="T466" s="103"/>
      <c r="U466" s="103"/>
      <c r="V466" s="103"/>
      <c r="W466" s="3"/>
      <c r="X466" s="3"/>
      <c r="Y466" s="3"/>
      <c r="Z466" s="3"/>
      <c r="AA466" s="2"/>
      <c r="AB466" s="3"/>
      <c r="AC466" s="3"/>
    </row>
    <row r="467" spans="1:29" ht="16.5">
      <c r="A467" s="3"/>
      <c r="B467" s="3"/>
      <c r="C467" s="3"/>
      <c r="D467" s="3"/>
      <c r="E467" s="3"/>
      <c r="F467" s="3"/>
      <c r="G467" s="3"/>
      <c r="H467" s="3"/>
      <c r="I467" s="3"/>
      <c r="J467" s="3"/>
      <c r="K467" s="3"/>
      <c r="L467" s="3"/>
      <c r="M467" s="3"/>
      <c r="N467" s="3"/>
      <c r="O467" s="103"/>
      <c r="P467" s="103"/>
      <c r="Q467" s="103"/>
      <c r="R467" s="103"/>
      <c r="S467" s="103"/>
      <c r="T467" s="103"/>
      <c r="U467" s="103"/>
      <c r="V467" s="103"/>
      <c r="W467" s="3"/>
      <c r="X467" s="3"/>
      <c r="Y467" s="3"/>
      <c r="Z467" s="3"/>
      <c r="AA467" s="2"/>
      <c r="AB467" s="3"/>
      <c r="AC467" s="3"/>
    </row>
    <row r="468" spans="1:29" ht="16.5">
      <c r="A468" s="3"/>
      <c r="B468" s="3"/>
      <c r="C468" s="3"/>
      <c r="D468" s="3"/>
      <c r="E468" s="3"/>
      <c r="F468" s="3"/>
      <c r="G468" s="3"/>
      <c r="H468" s="3"/>
      <c r="I468" s="3"/>
      <c r="J468" s="3"/>
      <c r="K468" s="3"/>
      <c r="L468" s="3"/>
      <c r="M468" s="3"/>
      <c r="N468" s="3"/>
      <c r="O468" s="103"/>
      <c r="P468" s="103"/>
      <c r="Q468" s="103"/>
      <c r="R468" s="103"/>
      <c r="S468" s="103"/>
      <c r="T468" s="103"/>
      <c r="U468" s="103"/>
      <c r="V468" s="103"/>
      <c r="W468" s="3"/>
      <c r="X468" s="3"/>
      <c r="Y468" s="3"/>
      <c r="Z468" s="3"/>
      <c r="AA468" s="2"/>
      <c r="AB468" s="3"/>
      <c r="AC468" s="3"/>
    </row>
    <row r="469" spans="1:29" ht="16.5">
      <c r="A469" s="3"/>
      <c r="B469" s="3"/>
      <c r="C469" s="3"/>
      <c r="D469" s="3"/>
      <c r="E469" s="3"/>
      <c r="F469" s="3"/>
      <c r="G469" s="3"/>
      <c r="H469" s="3"/>
      <c r="I469" s="3"/>
      <c r="J469" s="3"/>
      <c r="K469" s="3"/>
      <c r="L469" s="3"/>
      <c r="M469" s="3"/>
      <c r="N469" s="3"/>
      <c r="O469" s="103"/>
      <c r="P469" s="103"/>
      <c r="Q469" s="103"/>
      <c r="R469" s="103"/>
      <c r="S469" s="103"/>
      <c r="T469" s="103"/>
      <c r="U469" s="103"/>
      <c r="V469" s="103"/>
      <c r="W469" s="3"/>
      <c r="X469" s="3"/>
      <c r="Y469" s="3"/>
      <c r="Z469" s="3"/>
      <c r="AA469" s="2"/>
      <c r="AB469" s="3"/>
      <c r="AC469" s="3"/>
    </row>
    <row r="470" spans="1:29" ht="16.5">
      <c r="A470" s="3"/>
      <c r="B470" s="3"/>
      <c r="C470" s="3"/>
      <c r="D470" s="3"/>
      <c r="E470" s="3"/>
      <c r="F470" s="3"/>
      <c r="G470" s="3"/>
      <c r="H470" s="3"/>
      <c r="I470" s="3"/>
      <c r="J470" s="3"/>
      <c r="K470" s="3"/>
      <c r="L470" s="3"/>
      <c r="M470" s="3"/>
      <c r="N470" s="3"/>
      <c r="O470" s="103"/>
      <c r="P470" s="103"/>
      <c r="Q470" s="103"/>
      <c r="R470" s="103"/>
      <c r="S470" s="103"/>
      <c r="T470" s="103"/>
      <c r="U470" s="103"/>
      <c r="V470" s="103"/>
      <c r="W470" s="3"/>
      <c r="X470" s="3"/>
      <c r="Y470" s="3"/>
      <c r="Z470" s="3"/>
      <c r="AA470" s="2"/>
      <c r="AB470" s="3"/>
      <c r="AC470" s="3"/>
    </row>
    <row r="471" spans="1:29" ht="16.5">
      <c r="A471" s="3"/>
      <c r="B471" s="3"/>
      <c r="C471" s="3"/>
      <c r="D471" s="3"/>
      <c r="E471" s="3"/>
      <c r="F471" s="3"/>
      <c r="G471" s="3"/>
      <c r="H471" s="3"/>
      <c r="I471" s="3"/>
      <c r="J471" s="3"/>
      <c r="K471" s="3"/>
      <c r="L471" s="3"/>
      <c r="M471" s="3"/>
      <c r="N471" s="3"/>
      <c r="O471" s="103"/>
      <c r="P471" s="103"/>
      <c r="Q471" s="103"/>
      <c r="R471" s="103"/>
      <c r="S471" s="103"/>
      <c r="T471" s="103"/>
      <c r="U471" s="103"/>
      <c r="V471" s="103"/>
      <c r="W471" s="3"/>
      <c r="X471" s="3"/>
      <c r="Y471" s="3"/>
      <c r="Z471" s="3"/>
      <c r="AA471" s="2"/>
      <c r="AB471" s="3"/>
      <c r="AC471" s="3"/>
    </row>
    <row r="472" spans="1:29" ht="16.5">
      <c r="A472" s="3"/>
      <c r="B472" s="3"/>
      <c r="C472" s="3"/>
      <c r="D472" s="3"/>
      <c r="E472" s="3"/>
      <c r="F472" s="3"/>
      <c r="G472" s="3"/>
      <c r="H472" s="3"/>
      <c r="I472" s="3"/>
      <c r="J472" s="3"/>
      <c r="K472" s="3"/>
      <c r="L472" s="3"/>
      <c r="M472" s="3"/>
      <c r="N472" s="3"/>
      <c r="O472" s="103"/>
      <c r="P472" s="103"/>
      <c r="Q472" s="103"/>
      <c r="R472" s="103"/>
      <c r="S472" s="103"/>
      <c r="T472" s="103"/>
      <c r="U472" s="103"/>
      <c r="V472" s="103"/>
      <c r="W472" s="3"/>
      <c r="X472" s="3"/>
      <c r="Y472" s="3"/>
      <c r="Z472" s="3"/>
      <c r="AA472" s="2"/>
      <c r="AB472" s="3"/>
      <c r="AC472" s="3"/>
    </row>
    <row r="473" spans="1:29" ht="16.5">
      <c r="A473" s="3"/>
      <c r="B473" s="3"/>
      <c r="C473" s="3"/>
      <c r="D473" s="3"/>
      <c r="E473" s="3"/>
      <c r="F473" s="3"/>
      <c r="G473" s="3"/>
      <c r="H473" s="3"/>
      <c r="I473" s="3"/>
      <c r="J473" s="3"/>
      <c r="K473" s="3"/>
      <c r="L473" s="3"/>
      <c r="M473" s="3"/>
      <c r="N473" s="3"/>
      <c r="O473" s="103"/>
      <c r="P473" s="103"/>
      <c r="Q473" s="103"/>
      <c r="R473" s="103"/>
      <c r="S473" s="103"/>
      <c r="T473" s="103"/>
      <c r="U473" s="103"/>
      <c r="V473" s="103"/>
      <c r="W473" s="3"/>
      <c r="X473" s="3"/>
      <c r="Y473" s="3"/>
      <c r="Z473" s="3"/>
      <c r="AA473" s="2"/>
      <c r="AB473" s="3"/>
      <c r="AC473" s="3"/>
    </row>
    <row r="474" spans="1:29" ht="16.5">
      <c r="A474" s="3"/>
      <c r="B474" s="3"/>
      <c r="C474" s="3"/>
      <c r="D474" s="3"/>
      <c r="E474" s="3"/>
      <c r="F474" s="3"/>
      <c r="G474" s="3"/>
      <c r="H474" s="3"/>
      <c r="I474" s="3"/>
      <c r="J474" s="3"/>
      <c r="K474" s="3"/>
      <c r="L474" s="3"/>
      <c r="M474" s="3"/>
      <c r="N474" s="3"/>
      <c r="O474" s="103"/>
      <c r="P474" s="103"/>
      <c r="Q474" s="103"/>
      <c r="R474" s="103"/>
      <c r="S474" s="103"/>
      <c r="T474" s="103"/>
      <c r="U474" s="103"/>
      <c r="V474" s="103"/>
      <c r="W474" s="3"/>
      <c r="X474" s="3"/>
      <c r="Y474" s="3"/>
      <c r="Z474" s="3"/>
      <c r="AA474" s="2"/>
      <c r="AB474" s="3"/>
      <c r="AC474" s="3"/>
    </row>
    <row r="475" spans="1:29" ht="16.5">
      <c r="A475" s="3"/>
      <c r="B475" s="3"/>
      <c r="C475" s="3"/>
      <c r="D475" s="3"/>
      <c r="E475" s="3"/>
      <c r="F475" s="3"/>
      <c r="G475" s="3"/>
      <c r="H475" s="3"/>
      <c r="I475" s="3"/>
      <c r="J475" s="3"/>
      <c r="K475" s="3"/>
      <c r="L475" s="3"/>
      <c r="M475" s="3"/>
      <c r="N475" s="3"/>
      <c r="O475" s="103"/>
      <c r="P475" s="103"/>
      <c r="Q475" s="103"/>
      <c r="R475" s="103"/>
      <c r="S475" s="103"/>
      <c r="T475" s="103"/>
      <c r="U475" s="103"/>
      <c r="V475" s="103"/>
      <c r="W475" s="3"/>
      <c r="X475" s="3"/>
      <c r="Y475" s="3"/>
      <c r="Z475" s="3"/>
      <c r="AA475" s="2"/>
      <c r="AB475" s="3"/>
      <c r="AC475" s="3"/>
    </row>
    <row r="476" spans="1:29" ht="16.5">
      <c r="A476" s="3"/>
      <c r="B476" s="3"/>
      <c r="C476" s="3"/>
      <c r="D476" s="3"/>
      <c r="E476" s="3"/>
      <c r="F476" s="3"/>
      <c r="G476" s="3"/>
      <c r="H476" s="3"/>
      <c r="I476" s="3"/>
      <c r="J476" s="3"/>
      <c r="K476" s="3"/>
      <c r="L476" s="3"/>
      <c r="M476" s="3"/>
      <c r="N476" s="3"/>
      <c r="O476" s="103"/>
      <c r="P476" s="103"/>
      <c r="Q476" s="103"/>
      <c r="R476" s="103"/>
      <c r="S476" s="103"/>
      <c r="T476" s="103"/>
      <c r="U476" s="103"/>
      <c r="V476" s="103"/>
      <c r="W476" s="3"/>
      <c r="X476" s="3"/>
      <c r="Y476" s="3"/>
      <c r="Z476" s="3"/>
      <c r="AA476" s="2"/>
      <c r="AB476" s="3"/>
      <c r="AC476" s="3"/>
    </row>
    <row r="477" spans="1:29" ht="16.5">
      <c r="A477" s="3"/>
      <c r="B477" s="3"/>
      <c r="C477" s="3"/>
      <c r="D477" s="3"/>
      <c r="E477" s="3"/>
      <c r="F477" s="3"/>
      <c r="G477" s="3"/>
      <c r="H477" s="3"/>
      <c r="I477" s="3"/>
      <c r="J477" s="3"/>
      <c r="K477" s="3"/>
      <c r="L477" s="3"/>
      <c r="M477" s="3"/>
      <c r="N477" s="3"/>
      <c r="O477" s="103"/>
      <c r="P477" s="103"/>
      <c r="Q477" s="103"/>
      <c r="R477" s="103"/>
      <c r="S477" s="103"/>
      <c r="T477" s="103"/>
      <c r="U477" s="103"/>
      <c r="V477" s="103"/>
      <c r="W477" s="3"/>
      <c r="X477" s="3"/>
      <c r="Y477" s="3"/>
      <c r="Z477" s="3"/>
      <c r="AA477" s="2"/>
      <c r="AB477" s="3"/>
      <c r="AC477" s="3"/>
    </row>
    <row r="478" spans="1:29" ht="16.5">
      <c r="A478" s="3"/>
      <c r="B478" s="3"/>
      <c r="C478" s="3"/>
      <c r="D478" s="3"/>
      <c r="E478" s="3"/>
      <c r="F478" s="3"/>
      <c r="G478" s="3"/>
      <c r="H478" s="3"/>
      <c r="I478" s="3"/>
      <c r="J478" s="3"/>
      <c r="K478" s="3"/>
      <c r="L478" s="3"/>
      <c r="M478" s="3"/>
      <c r="N478" s="3"/>
      <c r="O478" s="103"/>
      <c r="P478" s="103"/>
      <c r="Q478" s="103"/>
      <c r="R478" s="103"/>
      <c r="S478" s="103"/>
      <c r="T478" s="103"/>
      <c r="U478" s="103"/>
      <c r="V478" s="103"/>
      <c r="W478" s="3"/>
      <c r="X478" s="3"/>
      <c r="Y478" s="3"/>
      <c r="Z478" s="3"/>
      <c r="AA478" s="2"/>
      <c r="AB478" s="3"/>
      <c r="AC478" s="3"/>
    </row>
    <row r="479" spans="1:29" ht="16.5">
      <c r="A479" s="3"/>
      <c r="B479" s="3"/>
      <c r="C479" s="3"/>
      <c r="D479" s="3"/>
      <c r="E479" s="3"/>
      <c r="F479" s="3"/>
      <c r="G479" s="3"/>
      <c r="H479" s="3"/>
      <c r="I479" s="3"/>
      <c r="J479" s="3"/>
      <c r="K479" s="3"/>
      <c r="L479" s="3"/>
      <c r="M479" s="3"/>
      <c r="N479" s="3"/>
      <c r="O479" s="103"/>
      <c r="P479" s="103"/>
      <c r="Q479" s="103"/>
      <c r="R479" s="103"/>
      <c r="S479" s="103"/>
      <c r="T479" s="103"/>
      <c r="U479" s="103"/>
      <c r="V479" s="103"/>
      <c r="W479" s="3"/>
      <c r="X479" s="3"/>
      <c r="Y479" s="3"/>
      <c r="Z479" s="3"/>
      <c r="AA479" s="2"/>
      <c r="AB479" s="3"/>
      <c r="AC479" s="3"/>
    </row>
    <row r="480" spans="1:29" ht="16.5">
      <c r="A480" s="3"/>
      <c r="B480" s="3"/>
      <c r="C480" s="3"/>
      <c r="D480" s="3"/>
      <c r="E480" s="3"/>
      <c r="F480" s="3"/>
      <c r="G480" s="3"/>
      <c r="H480" s="3"/>
      <c r="I480" s="3"/>
      <c r="J480" s="3"/>
      <c r="K480" s="3"/>
      <c r="L480" s="3"/>
      <c r="M480" s="3"/>
      <c r="N480" s="3"/>
      <c r="O480" s="103"/>
      <c r="P480" s="103"/>
      <c r="Q480" s="103"/>
      <c r="R480" s="103"/>
      <c r="S480" s="103"/>
      <c r="T480" s="103"/>
      <c r="U480" s="103"/>
      <c r="V480" s="103"/>
      <c r="W480" s="3"/>
      <c r="X480" s="3"/>
      <c r="Y480" s="3"/>
      <c r="Z480" s="3"/>
      <c r="AA480" s="2"/>
      <c r="AB480" s="3"/>
      <c r="AC480" s="3"/>
    </row>
    <row r="481" spans="1:29" ht="16.5">
      <c r="A481" s="3"/>
      <c r="B481" s="3"/>
      <c r="C481" s="3"/>
      <c r="D481" s="3"/>
      <c r="E481" s="3"/>
      <c r="F481" s="3"/>
      <c r="G481" s="3"/>
      <c r="H481" s="3"/>
      <c r="I481" s="3"/>
      <c r="J481" s="3"/>
      <c r="K481" s="3"/>
      <c r="L481" s="3"/>
      <c r="M481" s="3"/>
      <c r="N481" s="3"/>
      <c r="O481" s="103"/>
      <c r="P481" s="103"/>
      <c r="Q481" s="103"/>
      <c r="R481" s="103"/>
      <c r="S481" s="103"/>
      <c r="T481" s="103"/>
      <c r="U481" s="103"/>
      <c r="V481" s="103"/>
      <c r="W481" s="3"/>
      <c r="X481" s="3"/>
      <c r="Y481" s="3"/>
      <c r="Z481" s="3"/>
      <c r="AA481" s="2"/>
      <c r="AB481" s="3"/>
      <c r="AC481" s="3"/>
    </row>
    <row r="482" spans="1:29" ht="16.5">
      <c r="A482" s="3"/>
      <c r="B482" s="3"/>
      <c r="C482" s="3"/>
      <c r="D482" s="3"/>
      <c r="E482" s="3"/>
      <c r="F482" s="3"/>
      <c r="G482" s="3"/>
      <c r="H482" s="3"/>
      <c r="I482" s="3"/>
      <c r="J482" s="3"/>
      <c r="K482" s="3"/>
      <c r="L482" s="3"/>
      <c r="M482" s="3"/>
      <c r="N482" s="3"/>
      <c r="O482" s="103"/>
      <c r="P482" s="103"/>
      <c r="Q482" s="103"/>
      <c r="R482" s="103"/>
      <c r="S482" s="103"/>
      <c r="T482" s="103"/>
      <c r="U482" s="103"/>
      <c r="V482" s="103"/>
      <c r="W482" s="3"/>
      <c r="X482" s="3"/>
      <c r="Y482" s="3"/>
      <c r="Z482" s="3"/>
      <c r="AA482" s="2"/>
      <c r="AB482" s="3"/>
      <c r="AC482" s="3"/>
    </row>
    <row r="483" spans="1:29" ht="16.5">
      <c r="A483" s="3"/>
      <c r="B483" s="3"/>
      <c r="C483" s="3"/>
      <c r="D483" s="3"/>
      <c r="E483" s="3"/>
      <c r="F483" s="3"/>
      <c r="G483" s="3"/>
      <c r="H483" s="3"/>
      <c r="I483" s="3"/>
      <c r="J483" s="3"/>
      <c r="K483" s="3"/>
      <c r="L483" s="3"/>
      <c r="M483" s="3"/>
      <c r="N483" s="3"/>
      <c r="O483" s="103"/>
      <c r="P483" s="103"/>
      <c r="Q483" s="103"/>
      <c r="R483" s="103"/>
      <c r="S483" s="103"/>
      <c r="T483" s="103"/>
      <c r="U483" s="103"/>
      <c r="V483" s="103"/>
      <c r="W483" s="3"/>
      <c r="X483" s="3"/>
      <c r="Y483" s="3"/>
      <c r="Z483" s="3"/>
      <c r="AA483" s="2"/>
      <c r="AB483" s="3"/>
      <c r="AC483" s="3"/>
    </row>
    <row r="484" spans="1:29" ht="16.5">
      <c r="A484" s="3"/>
      <c r="B484" s="3"/>
      <c r="C484" s="3"/>
      <c r="D484" s="3"/>
      <c r="E484" s="3"/>
      <c r="F484" s="3"/>
      <c r="G484" s="3"/>
      <c r="H484" s="3"/>
      <c r="I484" s="3"/>
      <c r="J484" s="3"/>
      <c r="K484" s="3"/>
      <c r="L484" s="3"/>
      <c r="M484" s="3"/>
      <c r="N484" s="3"/>
      <c r="O484" s="103"/>
      <c r="P484" s="103"/>
      <c r="Q484" s="103"/>
      <c r="R484" s="103"/>
      <c r="S484" s="103"/>
      <c r="T484" s="103"/>
      <c r="U484" s="103"/>
      <c r="V484" s="103"/>
      <c r="W484" s="3"/>
      <c r="X484" s="3"/>
      <c r="Y484" s="3"/>
      <c r="Z484" s="3"/>
      <c r="AA484" s="2"/>
      <c r="AB484" s="3"/>
      <c r="AC484" s="3"/>
    </row>
    <row r="485" spans="1:29" ht="16.5">
      <c r="A485" s="3"/>
      <c r="B485" s="3"/>
      <c r="C485" s="3"/>
      <c r="D485" s="3"/>
      <c r="E485" s="3"/>
      <c r="F485" s="3"/>
      <c r="G485" s="3"/>
      <c r="H485" s="3"/>
      <c r="I485" s="3"/>
      <c r="J485" s="3"/>
      <c r="K485" s="3"/>
      <c r="L485" s="3"/>
      <c r="M485" s="3"/>
      <c r="N485" s="3"/>
      <c r="O485" s="103"/>
      <c r="P485" s="103"/>
      <c r="Q485" s="103"/>
      <c r="R485" s="103"/>
      <c r="S485" s="103"/>
      <c r="T485" s="103"/>
      <c r="U485" s="103"/>
      <c r="V485" s="103"/>
      <c r="W485" s="3"/>
      <c r="X485" s="3"/>
      <c r="Y485" s="3"/>
      <c r="Z485" s="3"/>
      <c r="AA485" s="2"/>
      <c r="AB485" s="3"/>
      <c r="AC485" s="3"/>
    </row>
    <row r="486" spans="1:29" ht="16.5">
      <c r="A486" s="3"/>
      <c r="B486" s="3"/>
      <c r="C486" s="3"/>
      <c r="D486" s="3"/>
      <c r="E486" s="3"/>
      <c r="F486" s="3"/>
      <c r="G486" s="3"/>
      <c r="H486" s="3"/>
      <c r="I486" s="3"/>
      <c r="J486" s="3"/>
      <c r="K486" s="3"/>
      <c r="L486" s="3"/>
      <c r="M486" s="3"/>
      <c r="N486" s="3"/>
      <c r="O486" s="103"/>
      <c r="P486" s="103"/>
      <c r="Q486" s="103"/>
      <c r="R486" s="103"/>
      <c r="S486" s="103"/>
      <c r="T486" s="103"/>
      <c r="U486" s="103"/>
      <c r="V486" s="103"/>
      <c r="W486" s="3"/>
      <c r="X486" s="3"/>
      <c r="Y486" s="3"/>
      <c r="Z486" s="3"/>
      <c r="AA486" s="2"/>
      <c r="AB486" s="3"/>
      <c r="AC486" s="3"/>
    </row>
    <row r="487" spans="1:29" ht="16.5">
      <c r="A487" s="3"/>
      <c r="B487" s="3"/>
      <c r="C487" s="3"/>
      <c r="D487" s="3"/>
      <c r="E487" s="3"/>
      <c r="F487" s="3"/>
      <c r="G487" s="3"/>
      <c r="H487" s="3"/>
      <c r="I487" s="3"/>
      <c r="J487" s="3"/>
      <c r="K487" s="3"/>
      <c r="L487" s="3"/>
      <c r="M487" s="3"/>
      <c r="N487" s="3"/>
      <c r="O487" s="103"/>
      <c r="P487" s="103"/>
      <c r="Q487" s="103"/>
      <c r="R487" s="103"/>
      <c r="S487" s="103"/>
      <c r="T487" s="103"/>
      <c r="U487" s="103"/>
      <c r="V487" s="103"/>
      <c r="W487" s="3"/>
      <c r="X487" s="3"/>
      <c r="Y487" s="3"/>
      <c r="Z487" s="3"/>
      <c r="AA487" s="2"/>
      <c r="AB487" s="3"/>
      <c r="AC487" s="3"/>
    </row>
    <row r="488" spans="1:29" ht="16.5">
      <c r="A488" s="3"/>
      <c r="B488" s="3"/>
      <c r="C488" s="3"/>
      <c r="D488" s="3"/>
      <c r="E488" s="3"/>
      <c r="F488" s="3"/>
      <c r="G488" s="3"/>
      <c r="H488" s="3"/>
      <c r="I488" s="3"/>
      <c r="J488" s="3"/>
      <c r="K488" s="3"/>
      <c r="L488" s="3"/>
      <c r="M488" s="3"/>
      <c r="N488" s="3"/>
      <c r="O488" s="103"/>
      <c r="P488" s="103"/>
      <c r="Q488" s="103"/>
      <c r="R488" s="103"/>
      <c r="S488" s="103"/>
      <c r="T488" s="103"/>
      <c r="U488" s="103"/>
      <c r="V488" s="103"/>
      <c r="W488" s="3"/>
      <c r="X488" s="3"/>
      <c r="Y488" s="3"/>
      <c r="Z488" s="3"/>
      <c r="AA488" s="2"/>
      <c r="AB488" s="3"/>
      <c r="AC488" s="3"/>
    </row>
    <row r="489" spans="1:29" ht="16.5">
      <c r="A489" s="3"/>
      <c r="B489" s="3"/>
      <c r="C489" s="3"/>
      <c r="D489" s="3"/>
      <c r="E489" s="3"/>
      <c r="F489" s="3"/>
      <c r="G489" s="3"/>
      <c r="H489" s="3"/>
      <c r="I489" s="3"/>
      <c r="J489" s="3"/>
      <c r="K489" s="3"/>
      <c r="L489" s="3"/>
      <c r="M489" s="3"/>
      <c r="N489" s="3"/>
      <c r="O489" s="103"/>
      <c r="P489" s="103"/>
      <c r="Q489" s="103"/>
      <c r="R489" s="103"/>
      <c r="S489" s="103"/>
      <c r="T489" s="103"/>
      <c r="U489" s="103"/>
      <c r="V489" s="103"/>
      <c r="W489" s="3"/>
      <c r="X489" s="3"/>
      <c r="Y489" s="3"/>
      <c r="Z489" s="3"/>
      <c r="AA489" s="2"/>
      <c r="AB489" s="3"/>
      <c r="AC489" s="3"/>
    </row>
    <row r="490" spans="1:29" ht="16.5">
      <c r="A490" s="3"/>
      <c r="B490" s="3"/>
      <c r="C490" s="3"/>
      <c r="D490" s="3"/>
      <c r="E490" s="3"/>
      <c r="F490" s="3"/>
      <c r="G490" s="3"/>
      <c r="H490" s="3"/>
      <c r="I490" s="3"/>
      <c r="J490" s="3"/>
      <c r="K490" s="3"/>
      <c r="L490" s="3"/>
      <c r="M490" s="3"/>
      <c r="N490" s="3"/>
      <c r="O490" s="103"/>
      <c r="P490" s="103"/>
      <c r="Q490" s="103"/>
      <c r="R490" s="103"/>
      <c r="S490" s="103"/>
      <c r="T490" s="103"/>
      <c r="U490" s="103"/>
      <c r="V490" s="103"/>
      <c r="W490" s="3"/>
      <c r="X490" s="3"/>
      <c r="Y490" s="3"/>
      <c r="Z490" s="3"/>
      <c r="AA490" s="2"/>
      <c r="AB490" s="3"/>
      <c r="AC490" s="3"/>
    </row>
    <row r="491" spans="1:29" ht="16.5">
      <c r="A491" s="3"/>
      <c r="B491" s="3"/>
      <c r="C491" s="3"/>
      <c r="D491" s="3"/>
      <c r="E491" s="3"/>
      <c r="F491" s="3"/>
      <c r="G491" s="3"/>
      <c r="H491" s="3"/>
      <c r="I491" s="3"/>
      <c r="J491" s="3"/>
      <c r="K491" s="3"/>
      <c r="L491" s="3"/>
      <c r="M491" s="3"/>
      <c r="N491" s="3"/>
      <c r="O491" s="103"/>
      <c r="P491" s="103"/>
      <c r="Q491" s="103"/>
      <c r="R491" s="103"/>
      <c r="S491" s="103"/>
      <c r="T491" s="103"/>
      <c r="U491" s="103"/>
      <c r="V491" s="103"/>
      <c r="W491" s="3"/>
      <c r="X491" s="3"/>
      <c r="Y491" s="3"/>
      <c r="Z491" s="3"/>
      <c r="AA491" s="2"/>
      <c r="AB491" s="3"/>
      <c r="AC491" s="3"/>
    </row>
    <row r="492" spans="1:29" ht="16.5">
      <c r="A492" s="3"/>
      <c r="B492" s="3"/>
      <c r="C492" s="3"/>
      <c r="D492" s="3"/>
      <c r="E492" s="3"/>
      <c r="F492" s="3"/>
      <c r="G492" s="3"/>
      <c r="H492" s="3"/>
      <c r="I492" s="3"/>
      <c r="J492" s="3"/>
      <c r="K492" s="3"/>
      <c r="L492" s="3"/>
      <c r="M492" s="3"/>
      <c r="N492" s="3"/>
      <c r="O492" s="103"/>
      <c r="P492" s="103"/>
      <c r="Q492" s="103"/>
      <c r="R492" s="103"/>
      <c r="S492" s="103"/>
      <c r="T492" s="103"/>
      <c r="U492" s="103"/>
      <c r="V492" s="103"/>
      <c r="W492" s="3"/>
      <c r="X492" s="3"/>
      <c r="Y492" s="3"/>
      <c r="Z492" s="3"/>
      <c r="AA492" s="2"/>
      <c r="AB492" s="3"/>
      <c r="AC492" s="3"/>
    </row>
    <row r="493" spans="1:29" ht="16.5">
      <c r="A493" s="3"/>
      <c r="B493" s="3"/>
      <c r="C493" s="3"/>
      <c r="D493" s="3"/>
      <c r="E493" s="3"/>
      <c r="F493" s="3"/>
      <c r="G493" s="3"/>
      <c r="H493" s="3"/>
      <c r="I493" s="3"/>
      <c r="J493" s="3"/>
      <c r="K493" s="3"/>
      <c r="L493" s="3"/>
      <c r="M493" s="3"/>
      <c r="N493" s="3"/>
      <c r="O493" s="103"/>
      <c r="P493" s="103"/>
      <c r="Q493" s="103"/>
      <c r="R493" s="103"/>
      <c r="S493" s="103"/>
      <c r="T493" s="103"/>
      <c r="U493" s="103"/>
      <c r="V493" s="103"/>
      <c r="W493" s="3"/>
      <c r="X493" s="3"/>
      <c r="Y493" s="3"/>
      <c r="Z493" s="3"/>
      <c r="AA493" s="2"/>
      <c r="AB493" s="3"/>
      <c r="AC493" s="3"/>
    </row>
    <row r="494" spans="1:29" ht="16.5">
      <c r="A494" s="3"/>
      <c r="B494" s="3"/>
      <c r="C494" s="3"/>
      <c r="D494" s="3"/>
      <c r="E494" s="3"/>
      <c r="F494" s="3"/>
      <c r="G494" s="3"/>
      <c r="H494" s="3"/>
      <c r="I494" s="3"/>
      <c r="J494" s="3"/>
      <c r="K494" s="3"/>
      <c r="L494" s="3"/>
      <c r="M494" s="3"/>
      <c r="N494" s="3"/>
      <c r="O494" s="103"/>
      <c r="P494" s="103"/>
      <c r="Q494" s="103"/>
      <c r="R494" s="103"/>
      <c r="S494" s="103"/>
      <c r="T494" s="103"/>
      <c r="U494" s="103"/>
      <c r="V494" s="103"/>
      <c r="W494" s="3"/>
      <c r="X494" s="3"/>
      <c r="Y494" s="3"/>
      <c r="Z494" s="3"/>
      <c r="AA494" s="2"/>
      <c r="AB494" s="3"/>
      <c r="AC494" s="3"/>
    </row>
    <row r="495" spans="1:29" ht="16.5">
      <c r="A495" s="3"/>
      <c r="B495" s="3"/>
      <c r="C495" s="3"/>
      <c r="D495" s="3"/>
      <c r="E495" s="3"/>
      <c r="F495" s="3"/>
      <c r="G495" s="3"/>
      <c r="H495" s="3"/>
      <c r="I495" s="3"/>
      <c r="J495" s="3"/>
      <c r="K495" s="3"/>
      <c r="L495" s="3"/>
      <c r="M495" s="3"/>
      <c r="N495" s="3"/>
      <c r="O495" s="103"/>
      <c r="P495" s="103"/>
      <c r="Q495" s="103"/>
      <c r="R495" s="103"/>
      <c r="S495" s="103"/>
      <c r="T495" s="103"/>
      <c r="U495" s="103"/>
      <c r="V495" s="103"/>
      <c r="W495" s="3"/>
      <c r="X495" s="3"/>
      <c r="Y495" s="3"/>
      <c r="Z495" s="3"/>
      <c r="AA495" s="2"/>
      <c r="AB495" s="3"/>
      <c r="AC495" s="3"/>
    </row>
    <row r="496" spans="1:29" ht="16.5">
      <c r="A496" s="3"/>
      <c r="B496" s="3"/>
      <c r="C496" s="3"/>
      <c r="D496" s="3"/>
      <c r="E496" s="3"/>
      <c r="F496" s="3"/>
      <c r="G496" s="3"/>
      <c r="H496" s="3"/>
      <c r="I496" s="3"/>
      <c r="J496" s="3"/>
      <c r="K496" s="3"/>
      <c r="L496" s="3"/>
      <c r="M496" s="3"/>
      <c r="N496" s="3"/>
      <c r="O496" s="103"/>
      <c r="P496" s="103"/>
      <c r="Q496" s="103"/>
      <c r="R496" s="103"/>
      <c r="S496" s="103"/>
      <c r="T496" s="103"/>
      <c r="U496" s="103"/>
      <c r="V496" s="103"/>
      <c r="W496" s="3"/>
      <c r="X496" s="3"/>
      <c r="Y496" s="3"/>
      <c r="Z496" s="3"/>
      <c r="AA496" s="2"/>
      <c r="AB496" s="3"/>
      <c r="AC496" s="3"/>
    </row>
    <row r="497" spans="1:29" ht="16.5">
      <c r="A497" s="3"/>
      <c r="B497" s="3"/>
      <c r="C497" s="3"/>
      <c r="D497" s="3"/>
      <c r="E497" s="3"/>
      <c r="F497" s="3"/>
      <c r="G497" s="3"/>
      <c r="H497" s="3"/>
      <c r="I497" s="3"/>
      <c r="J497" s="3"/>
      <c r="K497" s="3"/>
      <c r="L497" s="3"/>
      <c r="M497" s="3"/>
      <c r="N497" s="3"/>
      <c r="O497" s="103"/>
      <c r="P497" s="103"/>
      <c r="Q497" s="103"/>
      <c r="R497" s="103"/>
      <c r="S497" s="103"/>
      <c r="T497" s="103"/>
      <c r="U497" s="103"/>
      <c r="V497" s="103"/>
      <c r="W497" s="3"/>
      <c r="X497" s="3"/>
      <c r="Y497" s="3"/>
      <c r="Z497" s="3"/>
      <c r="AA497" s="2"/>
      <c r="AB497" s="3"/>
      <c r="AC497" s="3"/>
    </row>
    <row r="498" spans="1:29" ht="16.5">
      <c r="A498" s="3"/>
      <c r="B498" s="3"/>
      <c r="C498" s="3"/>
      <c r="D498" s="3"/>
      <c r="E498" s="3"/>
      <c r="F498" s="3"/>
      <c r="G498" s="3"/>
      <c r="H498" s="3"/>
      <c r="I498" s="3"/>
      <c r="J498" s="3"/>
      <c r="K498" s="3"/>
      <c r="L498" s="3"/>
      <c r="M498" s="3"/>
      <c r="N498" s="3"/>
      <c r="O498" s="103"/>
      <c r="P498" s="103"/>
      <c r="Q498" s="103"/>
      <c r="R498" s="103"/>
      <c r="S498" s="103"/>
      <c r="T498" s="103"/>
      <c r="U498" s="103"/>
      <c r="V498" s="103"/>
      <c r="W498" s="3"/>
      <c r="X498" s="3"/>
      <c r="Y498" s="3"/>
      <c r="Z498" s="3"/>
      <c r="AA498" s="2"/>
      <c r="AB498" s="3"/>
      <c r="AC498" s="3"/>
    </row>
    <row r="499" spans="1:29" ht="16.5">
      <c r="A499" s="3"/>
      <c r="B499" s="3"/>
      <c r="C499" s="3"/>
      <c r="D499" s="3"/>
      <c r="E499" s="3"/>
      <c r="F499" s="3"/>
      <c r="G499" s="3"/>
      <c r="H499" s="3"/>
      <c r="I499" s="3"/>
      <c r="J499" s="3"/>
      <c r="K499" s="3"/>
      <c r="L499" s="3"/>
      <c r="M499" s="3"/>
      <c r="N499" s="3"/>
      <c r="O499" s="103"/>
      <c r="P499" s="103"/>
      <c r="Q499" s="103"/>
      <c r="R499" s="103"/>
      <c r="S499" s="103"/>
      <c r="T499" s="103"/>
      <c r="U499" s="103"/>
      <c r="V499" s="103"/>
      <c r="W499" s="3"/>
      <c r="X499" s="3"/>
      <c r="Y499" s="3"/>
      <c r="Z499" s="3"/>
      <c r="AA499" s="2"/>
      <c r="AB499" s="3"/>
      <c r="AC499" s="3"/>
    </row>
    <row r="500" spans="1:29" ht="16.5">
      <c r="A500" s="3"/>
      <c r="B500" s="3"/>
      <c r="C500" s="3"/>
      <c r="D500" s="3"/>
      <c r="E500" s="3"/>
      <c r="F500" s="3"/>
      <c r="G500" s="3"/>
      <c r="H500" s="3"/>
      <c r="I500" s="3"/>
      <c r="J500" s="3"/>
      <c r="K500" s="3"/>
      <c r="L500" s="3"/>
      <c r="M500" s="3"/>
      <c r="N500" s="3"/>
      <c r="O500" s="103"/>
      <c r="P500" s="103"/>
      <c r="Q500" s="103"/>
      <c r="R500" s="103"/>
      <c r="S500" s="103"/>
      <c r="T500" s="103"/>
      <c r="U500" s="103"/>
      <c r="V500" s="103"/>
      <c r="W500" s="3"/>
      <c r="X500" s="3"/>
      <c r="Y500" s="3"/>
      <c r="Z500" s="3"/>
      <c r="AA500" s="2"/>
      <c r="AB500" s="3"/>
      <c r="AC500" s="3"/>
    </row>
    <row r="501" spans="1:29" ht="16.5">
      <c r="A501" s="3"/>
      <c r="B501" s="3"/>
      <c r="C501" s="3"/>
      <c r="D501" s="3"/>
      <c r="E501" s="3"/>
      <c r="F501" s="3"/>
      <c r="G501" s="3"/>
      <c r="H501" s="3"/>
      <c r="I501" s="3"/>
      <c r="J501" s="3"/>
      <c r="K501" s="3"/>
      <c r="L501" s="3"/>
      <c r="M501" s="3"/>
      <c r="N501" s="3"/>
      <c r="O501" s="103"/>
      <c r="P501" s="103"/>
      <c r="Q501" s="103"/>
      <c r="R501" s="103"/>
      <c r="S501" s="103"/>
      <c r="T501" s="103"/>
      <c r="U501" s="103"/>
      <c r="V501" s="103"/>
      <c r="W501" s="3"/>
      <c r="X501" s="3"/>
      <c r="Y501" s="3"/>
      <c r="Z501" s="3"/>
      <c r="AA501" s="2"/>
      <c r="AB501" s="3"/>
      <c r="AC501" s="3"/>
    </row>
    <row r="502" spans="1:29" ht="16.5">
      <c r="A502" s="3"/>
      <c r="B502" s="3"/>
      <c r="C502" s="3"/>
      <c r="D502" s="3"/>
      <c r="E502" s="3"/>
      <c r="F502" s="3"/>
      <c r="G502" s="3"/>
      <c r="H502" s="3"/>
      <c r="I502" s="3"/>
      <c r="J502" s="3"/>
      <c r="K502" s="3"/>
      <c r="L502" s="3"/>
      <c r="M502" s="3"/>
      <c r="N502" s="3"/>
      <c r="O502" s="103"/>
      <c r="P502" s="103"/>
      <c r="Q502" s="103"/>
      <c r="R502" s="103"/>
      <c r="S502" s="103"/>
      <c r="T502" s="103"/>
      <c r="U502" s="103"/>
      <c r="V502" s="103"/>
      <c r="W502" s="3"/>
      <c r="X502" s="3"/>
      <c r="Y502" s="3"/>
      <c r="Z502" s="3"/>
      <c r="AA502" s="2"/>
      <c r="AB502" s="3"/>
      <c r="AC502" s="3"/>
    </row>
    <row r="503" spans="1:29" ht="16.5">
      <c r="A503" s="3"/>
      <c r="B503" s="3"/>
      <c r="C503" s="3"/>
      <c r="D503" s="3"/>
      <c r="E503" s="3"/>
      <c r="F503" s="3"/>
      <c r="G503" s="3"/>
      <c r="H503" s="3"/>
      <c r="I503" s="3"/>
      <c r="J503" s="3"/>
      <c r="K503" s="3"/>
      <c r="L503" s="3"/>
      <c r="M503" s="3"/>
      <c r="N503" s="3"/>
      <c r="O503" s="103"/>
      <c r="P503" s="103"/>
      <c r="Q503" s="103"/>
      <c r="R503" s="103"/>
      <c r="S503" s="103"/>
      <c r="T503" s="103"/>
      <c r="U503" s="103"/>
      <c r="V503" s="103"/>
      <c r="W503" s="3"/>
      <c r="X503" s="3"/>
      <c r="Y503" s="3"/>
      <c r="Z503" s="3"/>
      <c r="AA503" s="2"/>
      <c r="AB503" s="3"/>
      <c r="AC503" s="3"/>
    </row>
    <row r="504" spans="1:29" ht="16.5">
      <c r="A504" s="3"/>
      <c r="B504" s="3"/>
      <c r="C504" s="3"/>
      <c r="D504" s="3"/>
      <c r="E504" s="3"/>
      <c r="F504" s="3"/>
      <c r="G504" s="3"/>
      <c r="H504" s="3"/>
      <c r="I504" s="3"/>
      <c r="J504" s="3"/>
      <c r="K504" s="3"/>
      <c r="L504" s="3"/>
      <c r="M504" s="3"/>
      <c r="N504" s="3"/>
      <c r="O504" s="103"/>
      <c r="P504" s="103"/>
      <c r="Q504" s="103"/>
      <c r="R504" s="103"/>
      <c r="S504" s="103"/>
      <c r="T504" s="103"/>
      <c r="U504" s="103"/>
      <c r="V504" s="103"/>
      <c r="W504" s="3"/>
      <c r="X504" s="3"/>
      <c r="Y504" s="3"/>
      <c r="Z504" s="3"/>
      <c r="AA504" s="2"/>
      <c r="AB504" s="3"/>
      <c r="AC504" s="3"/>
    </row>
    <row r="505" spans="1:29" ht="16.5">
      <c r="A505" s="3"/>
      <c r="B505" s="3"/>
      <c r="C505" s="3"/>
      <c r="D505" s="3"/>
      <c r="E505" s="3"/>
      <c r="F505" s="3"/>
      <c r="G505" s="3"/>
      <c r="H505" s="3"/>
      <c r="I505" s="3"/>
      <c r="J505" s="3"/>
      <c r="K505" s="3"/>
      <c r="L505" s="3"/>
      <c r="M505" s="3"/>
      <c r="N505" s="3"/>
      <c r="O505" s="103"/>
      <c r="P505" s="103"/>
      <c r="Q505" s="103"/>
      <c r="R505" s="103"/>
      <c r="S505" s="103"/>
      <c r="T505" s="103"/>
      <c r="U505" s="103"/>
      <c r="V505" s="103"/>
      <c r="W505" s="3"/>
      <c r="X505" s="3"/>
      <c r="Y505" s="3"/>
      <c r="Z505" s="3"/>
      <c r="AA505" s="2"/>
      <c r="AB505" s="3"/>
      <c r="AC505" s="3"/>
    </row>
    <row r="506" spans="1:29" ht="16.5">
      <c r="A506" s="3"/>
      <c r="B506" s="3"/>
      <c r="C506" s="3"/>
      <c r="D506" s="3"/>
      <c r="E506" s="3"/>
      <c r="F506" s="3"/>
      <c r="G506" s="3"/>
      <c r="H506" s="3"/>
      <c r="I506" s="3"/>
      <c r="J506" s="3"/>
      <c r="K506" s="3"/>
      <c r="L506" s="3"/>
      <c r="M506" s="3"/>
      <c r="N506" s="3"/>
      <c r="O506" s="103"/>
      <c r="P506" s="103"/>
      <c r="Q506" s="103"/>
      <c r="R506" s="103"/>
      <c r="S506" s="103"/>
      <c r="T506" s="103"/>
      <c r="U506" s="103"/>
      <c r="V506" s="103"/>
      <c r="W506" s="3"/>
      <c r="X506" s="3"/>
      <c r="Y506" s="3"/>
      <c r="Z506" s="3"/>
      <c r="AA506" s="2"/>
      <c r="AB506" s="3"/>
      <c r="AC506" s="3"/>
    </row>
    <row r="507" spans="1:29" ht="16.5">
      <c r="A507" s="3"/>
      <c r="B507" s="3"/>
      <c r="C507" s="3"/>
      <c r="D507" s="3"/>
      <c r="E507" s="3"/>
      <c r="F507" s="3"/>
      <c r="G507" s="3"/>
      <c r="H507" s="3"/>
      <c r="I507" s="3"/>
      <c r="J507" s="3"/>
      <c r="K507" s="3"/>
      <c r="L507" s="3"/>
      <c r="M507" s="3"/>
      <c r="N507" s="3"/>
      <c r="O507" s="103"/>
      <c r="P507" s="103"/>
      <c r="Q507" s="103"/>
      <c r="R507" s="103"/>
      <c r="S507" s="103"/>
      <c r="T507" s="103"/>
      <c r="U507" s="103"/>
      <c r="V507" s="103"/>
      <c r="W507" s="3"/>
      <c r="X507" s="3"/>
      <c r="Y507" s="3"/>
      <c r="Z507" s="3"/>
      <c r="AA507" s="2"/>
      <c r="AB507" s="3"/>
      <c r="AC507" s="3"/>
    </row>
    <row r="508" spans="1:29" ht="16.5">
      <c r="A508" s="3"/>
      <c r="B508" s="3"/>
      <c r="C508" s="3"/>
      <c r="D508" s="3"/>
      <c r="E508" s="3"/>
      <c r="F508" s="3"/>
      <c r="G508" s="3"/>
      <c r="H508" s="3"/>
      <c r="I508" s="3"/>
      <c r="J508" s="3"/>
      <c r="K508" s="3"/>
      <c r="L508" s="3"/>
      <c r="M508" s="3"/>
      <c r="N508" s="3"/>
      <c r="O508" s="103"/>
      <c r="P508" s="103"/>
      <c r="Q508" s="103"/>
      <c r="R508" s="103"/>
      <c r="S508" s="103"/>
      <c r="T508" s="103"/>
      <c r="U508" s="103"/>
      <c r="V508" s="103"/>
      <c r="W508" s="3"/>
      <c r="X508" s="3"/>
      <c r="Y508" s="3"/>
      <c r="Z508" s="3"/>
      <c r="AA508" s="2"/>
      <c r="AB508" s="3"/>
      <c r="AC508" s="3"/>
    </row>
    <row r="509" spans="1:29" ht="16.5">
      <c r="A509" s="3"/>
      <c r="B509" s="3"/>
      <c r="C509" s="3"/>
      <c r="D509" s="3"/>
      <c r="E509" s="3"/>
      <c r="F509" s="3"/>
      <c r="G509" s="3"/>
      <c r="H509" s="3"/>
      <c r="I509" s="3"/>
      <c r="J509" s="3"/>
      <c r="K509" s="3"/>
      <c r="L509" s="3"/>
      <c r="M509" s="3"/>
      <c r="N509" s="3"/>
      <c r="O509" s="103"/>
      <c r="P509" s="103"/>
      <c r="Q509" s="103"/>
      <c r="R509" s="103"/>
      <c r="S509" s="103"/>
      <c r="T509" s="103"/>
      <c r="U509" s="103"/>
      <c r="V509" s="103"/>
      <c r="W509" s="3"/>
      <c r="X509" s="3"/>
      <c r="Y509" s="3"/>
      <c r="Z509" s="3"/>
      <c r="AA509" s="2"/>
      <c r="AB509" s="3"/>
      <c r="AC509" s="3"/>
    </row>
    <row r="510" spans="1:29" ht="16.5">
      <c r="A510" s="3"/>
      <c r="B510" s="3"/>
      <c r="C510" s="3"/>
      <c r="D510" s="3"/>
      <c r="E510" s="3"/>
      <c r="F510" s="3"/>
      <c r="G510" s="3"/>
      <c r="H510" s="3"/>
      <c r="I510" s="3"/>
      <c r="J510" s="3"/>
      <c r="K510" s="3"/>
      <c r="L510" s="3"/>
      <c r="M510" s="3"/>
      <c r="N510" s="3"/>
      <c r="O510" s="103"/>
      <c r="P510" s="103"/>
      <c r="Q510" s="103"/>
      <c r="R510" s="103"/>
      <c r="S510" s="103"/>
      <c r="T510" s="103"/>
      <c r="U510" s="103"/>
      <c r="V510" s="103"/>
      <c r="W510" s="3"/>
      <c r="X510" s="3"/>
      <c r="Y510" s="3"/>
      <c r="Z510" s="3"/>
      <c r="AA510" s="2"/>
      <c r="AB510" s="3"/>
      <c r="AC510" s="3"/>
    </row>
    <row r="511" spans="1:29" ht="16.5">
      <c r="A511" s="3"/>
      <c r="B511" s="3"/>
      <c r="C511" s="3"/>
      <c r="D511" s="3"/>
      <c r="E511" s="3"/>
      <c r="F511" s="3"/>
      <c r="G511" s="3"/>
      <c r="H511" s="3"/>
      <c r="I511" s="3"/>
      <c r="J511" s="3"/>
      <c r="K511" s="3"/>
      <c r="L511" s="3"/>
      <c r="M511" s="3"/>
      <c r="N511" s="3"/>
      <c r="O511" s="103"/>
      <c r="P511" s="103"/>
      <c r="Q511" s="103"/>
      <c r="R511" s="103"/>
      <c r="S511" s="103"/>
      <c r="T511" s="103"/>
      <c r="U511" s="103"/>
      <c r="V511" s="103"/>
      <c r="W511" s="3"/>
      <c r="X511" s="3"/>
      <c r="Y511" s="3"/>
      <c r="Z511" s="3"/>
      <c r="AA511" s="2"/>
      <c r="AB511" s="3"/>
      <c r="AC511" s="3"/>
    </row>
    <row r="512" spans="1:29" ht="16.5">
      <c r="A512" s="3"/>
      <c r="B512" s="3"/>
      <c r="C512" s="3"/>
      <c r="D512" s="3"/>
      <c r="E512" s="3"/>
      <c r="F512" s="3"/>
      <c r="G512" s="3"/>
      <c r="H512" s="3"/>
      <c r="I512" s="3"/>
      <c r="J512" s="3"/>
      <c r="K512" s="3"/>
      <c r="L512" s="3"/>
      <c r="M512" s="3"/>
      <c r="N512" s="3"/>
      <c r="O512" s="103"/>
      <c r="P512" s="103"/>
      <c r="Q512" s="103"/>
      <c r="R512" s="103"/>
      <c r="S512" s="103"/>
      <c r="T512" s="103"/>
      <c r="U512" s="103"/>
      <c r="V512" s="103"/>
      <c r="W512" s="3"/>
      <c r="X512" s="3"/>
      <c r="Y512" s="3"/>
      <c r="Z512" s="3"/>
      <c r="AA512" s="2"/>
      <c r="AB512" s="3"/>
      <c r="AC512" s="3"/>
    </row>
    <row r="513" spans="1:29" ht="16.5">
      <c r="A513" s="3"/>
      <c r="B513" s="3"/>
      <c r="C513" s="3"/>
      <c r="D513" s="3"/>
      <c r="E513" s="3"/>
      <c r="F513" s="3"/>
      <c r="G513" s="3"/>
      <c r="H513" s="3"/>
      <c r="I513" s="3"/>
      <c r="J513" s="3"/>
      <c r="K513" s="3"/>
      <c r="L513" s="3"/>
      <c r="M513" s="3"/>
      <c r="N513" s="3"/>
      <c r="O513" s="103"/>
      <c r="P513" s="103"/>
      <c r="Q513" s="103"/>
      <c r="R513" s="103"/>
      <c r="S513" s="103"/>
      <c r="T513" s="103"/>
      <c r="U513" s="103"/>
      <c r="V513" s="103"/>
      <c r="W513" s="3"/>
      <c r="X513" s="3"/>
      <c r="Y513" s="3"/>
      <c r="Z513" s="3"/>
      <c r="AA513" s="2"/>
      <c r="AB513" s="3"/>
      <c r="AC513" s="3"/>
    </row>
    <row r="514" spans="1:29" ht="16.5">
      <c r="A514" s="3"/>
      <c r="B514" s="3"/>
      <c r="C514" s="3"/>
      <c r="D514" s="3"/>
      <c r="E514" s="3"/>
      <c r="F514" s="3"/>
      <c r="G514" s="3"/>
      <c r="H514" s="3"/>
      <c r="I514" s="3"/>
      <c r="J514" s="3"/>
      <c r="K514" s="3"/>
      <c r="L514" s="3"/>
      <c r="M514" s="3"/>
      <c r="N514" s="3"/>
      <c r="O514" s="103"/>
      <c r="P514" s="103"/>
      <c r="Q514" s="103"/>
      <c r="R514" s="103"/>
      <c r="S514" s="103"/>
      <c r="T514" s="103"/>
      <c r="U514" s="103"/>
      <c r="V514" s="103"/>
      <c r="W514" s="3"/>
      <c r="X514" s="3"/>
      <c r="Y514" s="3"/>
      <c r="Z514" s="3"/>
      <c r="AA514" s="2"/>
      <c r="AB514" s="3"/>
      <c r="AC514" s="3"/>
    </row>
    <row r="515" spans="1:29" ht="16.5">
      <c r="A515" s="3"/>
      <c r="B515" s="3"/>
      <c r="C515" s="3"/>
      <c r="D515" s="3"/>
      <c r="E515" s="3"/>
      <c r="F515" s="3"/>
      <c r="G515" s="3"/>
      <c r="H515" s="3"/>
      <c r="I515" s="3"/>
      <c r="J515" s="3"/>
      <c r="K515" s="3"/>
      <c r="L515" s="3"/>
      <c r="M515" s="3"/>
      <c r="N515" s="3"/>
      <c r="O515" s="103"/>
      <c r="P515" s="103"/>
      <c r="Q515" s="103"/>
      <c r="R515" s="103"/>
      <c r="S515" s="103"/>
      <c r="T515" s="103"/>
      <c r="U515" s="103"/>
      <c r="V515" s="103"/>
      <c r="W515" s="3"/>
      <c r="X515" s="3"/>
      <c r="Y515" s="3"/>
      <c r="Z515" s="3"/>
      <c r="AA515" s="2"/>
      <c r="AB515" s="3"/>
      <c r="AC515" s="3"/>
    </row>
    <row r="516" spans="1:29" ht="16.5">
      <c r="A516" s="3"/>
      <c r="B516" s="3"/>
      <c r="C516" s="3"/>
      <c r="D516" s="3"/>
      <c r="E516" s="3"/>
      <c r="F516" s="3"/>
      <c r="G516" s="3"/>
      <c r="H516" s="3"/>
      <c r="I516" s="3"/>
      <c r="J516" s="3"/>
      <c r="K516" s="3"/>
      <c r="L516" s="3"/>
      <c r="M516" s="3"/>
      <c r="N516" s="3"/>
      <c r="O516" s="103"/>
      <c r="P516" s="103"/>
      <c r="Q516" s="103"/>
      <c r="R516" s="103"/>
      <c r="S516" s="103"/>
      <c r="T516" s="103"/>
      <c r="U516" s="103"/>
      <c r="V516" s="103"/>
      <c r="W516" s="3"/>
      <c r="X516" s="3"/>
      <c r="Y516" s="3"/>
      <c r="Z516" s="3"/>
      <c r="AA516" s="2"/>
      <c r="AB516" s="3"/>
      <c r="AC516" s="3"/>
    </row>
    <row r="517" spans="1:29" ht="16.5">
      <c r="A517" s="3"/>
      <c r="B517" s="3"/>
      <c r="C517" s="3"/>
      <c r="D517" s="3"/>
      <c r="E517" s="3"/>
      <c r="F517" s="3"/>
      <c r="G517" s="3"/>
      <c r="H517" s="3"/>
      <c r="I517" s="3"/>
      <c r="J517" s="3"/>
      <c r="K517" s="3"/>
      <c r="L517" s="3"/>
      <c r="M517" s="3"/>
      <c r="N517" s="3"/>
      <c r="O517" s="103"/>
      <c r="P517" s="103"/>
      <c r="Q517" s="103"/>
      <c r="R517" s="103"/>
      <c r="S517" s="103"/>
      <c r="T517" s="103"/>
      <c r="U517" s="103"/>
      <c r="V517" s="103"/>
      <c r="W517" s="3"/>
      <c r="X517" s="3"/>
      <c r="Y517" s="3"/>
      <c r="Z517" s="3"/>
      <c r="AA517" s="2"/>
      <c r="AB517" s="3"/>
      <c r="AC517" s="3"/>
    </row>
    <row r="518" spans="1:29" ht="16.5">
      <c r="A518" s="3"/>
      <c r="B518" s="3"/>
      <c r="C518" s="3"/>
      <c r="D518" s="3"/>
      <c r="E518" s="3"/>
      <c r="F518" s="3"/>
      <c r="G518" s="3"/>
      <c r="H518" s="3"/>
      <c r="I518" s="3"/>
      <c r="J518" s="3"/>
      <c r="K518" s="3"/>
      <c r="L518" s="3"/>
      <c r="M518" s="3"/>
      <c r="N518" s="3"/>
      <c r="O518" s="103"/>
      <c r="P518" s="103"/>
      <c r="Q518" s="103"/>
      <c r="R518" s="103"/>
      <c r="S518" s="103"/>
      <c r="T518" s="103"/>
      <c r="U518" s="103"/>
      <c r="V518" s="103"/>
      <c r="W518" s="3"/>
      <c r="X518" s="3"/>
      <c r="Y518" s="3"/>
      <c r="Z518" s="3"/>
      <c r="AA518" s="2"/>
      <c r="AB518" s="3"/>
      <c r="AC518" s="3"/>
    </row>
    <row r="519" spans="1:29" ht="16.5">
      <c r="A519" s="3"/>
      <c r="B519" s="3"/>
      <c r="C519" s="3"/>
      <c r="D519" s="3"/>
      <c r="E519" s="3"/>
      <c r="F519" s="3"/>
      <c r="G519" s="3"/>
      <c r="H519" s="3"/>
      <c r="I519" s="3"/>
      <c r="J519" s="3"/>
      <c r="K519" s="3"/>
      <c r="L519" s="3"/>
      <c r="M519" s="3"/>
      <c r="N519" s="3"/>
      <c r="O519" s="103"/>
      <c r="P519" s="103"/>
      <c r="Q519" s="103"/>
      <c r="R519" s="103"/>
      <c r="S519" s="103"/>
      <c r="T519" s="103"/>
      <c r="U519" s="103"/>
      <c r="V519" s="103"/>
      <c r="W519" s="3"/>
      <c r="X519" s="3"/>
      <c r="Y519" s="3"/>
      <c r="Z519" s="3"/>
      <c r="AA519" s="2"/>
      <c r="AB519" s="3"/>
      <c r="AC519" s="3"/>
    </row>
    <row r="520" spans="1:29" ht="16.5">
      <c r="A520" s="3"/>
      <c r="B520" s="3"/>
      <c r="C520" s="3"/>
      <c r="D520" s="3"/>
      <c r="E520" s="3"/>
      <c r="F520" s="3"/>
      <c r="G520" s="3"/>
      <c r="H520" s="3"/>
      <c r="I520" s="3"/>
      <c r="J520" s="3"/>
      <c r="K520" s="3"/>
      <c r="L520" s="3"/>
      <c r="M520" s="3"/>
      <c r="N520" s="3"/>
      <c r="O520" s="103"/>
      <c r="P520" s="103"/>
      <c r="Q520" s="103"/>
      <c r="R520" s="103"/>
      <c r="S520" s="103"/>
      <c r="T520" s="103"/>
      <c r="U520" s="103"/>
      <c r="V520" s="103"/>
      <c r="W520" s="3"/>
      <c r="X520" s="3"/>
      <c r="Y520" s="3"/>
      <c r="Z520" s="3"/>
      <c r="AA520" s="2"/>
      <c r="AB520" s="3"/>
      <c r="AC520" s="3"/>
    </row>
    <row r="521" spans="1:29" ht="16.5">
      <c r="A521" s="3"/>
      <c r="B521" s="3"/>
      <c r="C521" s="3"/>
      <c r="D521" s="3"/>
      <c r="E521" s="3"/>
      <c r="F521" s="3"/>
      <c r="G521" s="3"/>
      <c r="H521" s="3"/>
      <c r="I521" s="3"/>
      <c r="J521" s="3"/>
      <c r="K521" s="3"/>
      <c r="L521" s="3"/>
      <c r="M521" s="3"/>
      <c r="N521" s="3"/>
      <c r="O521" s="103"/>
      <c r="P521" s="103"/>
      <c r="Q521" s="103"/>
      <c r="R521" s="103"/>
      <c r="S521" s="103"/>
      <c r="T521" s="103"/>
      <c r="U521" s="103"/>
      <c r="V521" s="103"/>
      <c r="W521" s="3"/>
      <c r="X521" s="3"/>
      <c r="Y521" s="3"/>
      <c r="Z521" s="3"/>
      <c r="AA521" s="2"/>
      <c r="AB521" s="3"/>
      <c r="AC521" s="3"/>
    </row>
    <row r="522" spans="1:29" ht="16.5">
      <c r="A522" s="3"/>
      <c r="B522" s="3"/>
      <c r="C522" s="3"/>
      <c r="D522" s="3"/>
      <c r="E522" s="3"/>
      <c r="F522" s="3"/>
      <c r="G522" s="3"/>
      <c r="H522" s="3"/>
      <c r="I522" s="3"/>
      <c r="J522" s="3"/>
      <c r="K522" s="3"/>
      <c r="L522" s="3"/>
      <c r="M522" s="3"/>
      <c r="N522" s="3"/>
      <c r="O522" s="103"/>
      <c r="P522" s="103"/>
      <c r="Q522" s="103"/>
      <c r="R522" s="103"/>
      <c r="S522" s="103"/>
      <c r="T522" s="103"/>
      <c r="U522" s="103"/>
      <c r="V522" s="103"/>
      <c r="W522" s="3"/>
      <c r="X522" s="3"/>
      <c r="Y522" s="3"/>
      <c r="Z522" s="3"/>
      <c r="AA522" s="2"/>
      <c r="AB522" s="3"/>
      <c r="AC522" s="3"/>
    </row>
    <row r="523" spans="1:29" ht="16.5">
      <c r="A523" s="3"/>
      <c r="B523" s="3"/>
      <c r="C523" s="3"/>
      <c r="D523" s="3"/>
      <c r="E523" s="3"/>
      <c r="F523" s="3"/>
      <c r="G523" s="3"/>
      <c r="H523" s="3"/>
      <c r="I523" s="3"/>
      <c r="J523" s="3"/>
      <c r="K523" s="3"/>
      <c r="L523" s="3"/>
      <c r="M523" s="3"/>
      <c r="N523" s="3"/>
      <c r="O523" s="103"/>
      <c r="P523" s="103"/>
      <c r="Q523" s="103"/>
      <c r="R523" s="103"/>
      <c r="S523" s="103"/>
      <c r="T523" s="103"/>
      <c r="U523" s="103"/>
      <c r="V523" s="103"/>
      <c r="W523" s="3"/>
      <c r="X523" s="3"/>
      <c r="Y523" s="3"/>
      <c r="Z523" s="3"/>
      <c r="AA523" s="2"/>
      <c r="AB523" s="3"/>
      <c r="AC523" s="3"/>
    </row>
    <row r="524" spans="1:29" ht="16.5">
      <c r="A524" s="3"/>
      <c r="B524" s="3"/>
      <c r="C524" s="3"/>
      <c r="D524" s="3"/>
      <c r="E524" s="3"/>
      <c r="F524" s="3"/>
      <c r="G524" s="3"/>
      <c r="H524" s="3"/>
      <c r="I524" s="3"/>
      <c r="J524" s="3"/>
      <c r="K524" s="3"/>
      <c r="L524" s="3"/>
      <c r="M524" s="3"/>
      <c r="N524" s="3"/>
      <c r="O524" s="103"/>
      <c r="P524" s="103"/>
      <c r="Q524" s="103"/>
      <c r="R524" s="103"/>
      <c r="S524" s="103"/>
      <c r="T524" s="103"/>
      <c r="U524" s="103"/>
      <c r="V524" s="103"/>
      <c r="W524" s="3"/>
      <c r="X524" s="3"/>
      <c r="Y524" s="3"/>
      <c r="Z524" s="3"/>
      <c r="AA524" s="2"/>
      <c r="AB524" s="3"/>
      <c r="AC524" s="3"/>
    </row>
    <row r="525" spans="1:29" ht="16.5">
      <c r="A525" s="3"/>
      <c r="B525" s="3"/>
      <c r="C525" s="3"/>
      <c r="D525" s="3"/>
      <c r="E525" s="3"/>
      <c r="F525" s="3"/>
      <c r="G525" s="3"/>
      <c r="H525" s="3"/>
      <c r="I525" s="3"/>
      <c r="J525" s="3"/>
      <c r="K525" s="3"/>
      <c r="L525" s="3"/>
      <c r="M525" s="3"/>
      <c r="N525" s="3"/>
      <c r="O525" s="103"/>
      <c r="P525" s="103"/>
      <c r="Q525" s="103"/>
      <c r="R525" s="103"/>
      <c r="S525" s="103"/>
      <c r="T525" s="103"/>
      <c r="U525" s="103"/>
      <c r="V525" s="103"/>
      <c r="W525" s="3"/>
      <c r="X525" s="3"/>
      <c r="Y525" s="3"/>
      <c r="Z525" s="3"/>
      <c r="AA525" s="2"/>
      <c r="AB525" s="3"/>
      <c r="AC525" s="3"/>
    </row>
    <row r="526" spans="1:29" ht="16.5">
      <c r="A526" s="3"/>
      <c r="B526" s="3"/>
      <c r="C526" s="3"/>
      <c r="D526" s="3"/>
      <c r="E526" s="3"/>
      <c r="F526" s="3"/>
      <c r="G526" s="3"/>
      <c r="H526" s="3"/>
      <c r="I526" s="3"/>
      <c r="J526" s="3"/>
      <c r="K526" s="3"/>
      <c r="L526" s="3"/>
      <c r="M526" s="3"/>
      <c r="N526" s="3"/>
      <c r="O526" s="103"/>
      <c r="P526" s="103"/>
      <c r="Q526" s="103"/>
      <c r="R526" s="103"/>
      <c r="S526" s="103"/>
      <c r="T526" s="103"/>
      <c r="U526" s="103"/>
      <c r="V526" s="103"/>
      <c r="W526" s="3"/>
      <c r="X526" s="3"/>
      <c r="Y526" s="3"/>
      <c r="Z526" s="3"/>
      <c r="AA526" s="2"/>
      <c r="AB526" s="3"/>
      <c r="AC526" s="3"/>
    </row>
    <row r="527" spans="1:29" ht="16.5">
      <c r="A527" s="3"/>
      <c r="B527" s="3"/>
      <c r="C527" s="3"/>
      <c r="D527" s="3"/>
      <c r="E527" s="3"/>
      <c r="F527" s="3"/>
      <c r="G527" s="3"/>
      <c r="H527" s="3"/>
      <c r="I527" s="3"/>
      <c r="J527" s="3"/>
      <c r="K527" s="3"/>
      <c r="L527" s="3"/>
      <c r="M527" s="3"/>
      <c r="N527" s="3"/>
      <c r="O527" s="103"/>
      <c r="P527" s="103"/>
      <c r="Q527" s="103"/>
      <c r="R527" s="103"/>
      <c r="S527" s="103"/>
      <c r="T527" s="103"/>
      <c r="U527" s="103"/>
      <c r="V527" s="103"/>
      <c r="W527" s="3"/>
      <c r="X527" s="3"/>
      <c r="Y527" s="3"/>
      <c r="Z527" s="3"/>
      <c r="AA527" s="2"/>
      <c r="AB527" s="3"/>
      <c r="AC527" s="3"/>
    </row>
    <row r="528" spans="1:29" ht="16.5">
      <c r="A528" s="3"/>
      <c r="B528" s="3"/>
      <c r="C528" s="3"/>
      <c r="D528" s="3"/>
      <c r="E528" s="3"/>
      <c r="F528" s="3"/>
      <c r="G528" s="3"/>
      <c r="H528" s="3"/>
      <c r="I528" s="3"/>
      <c r="J528" s="3"/>
      <c r="K528" s="3"/>
      <c r="L528" s="3"/>
      <c r="M528" s="3"/>
      <c r="N528" s="3"/>
      <c r="O528" s="103"/>
      <c r="P528" s="103"/>
      <c r="Q528" s="103"/>
      <c r="R528" s="103"/>
      <c r="S528" s="103"/>
      <c r="T528" s="103"/>
      <c r="U528" s="103"/>
      <c r="V528" s="103"/>
      <c r="W528" s="3"/>
      <c r="X528" s="3"/>
      <c r="Y528" s="3"/>
      <c r="Z528" s="3"/>
      <c r="AA528" s="2"/>
      <c r="AB528" s="3"/>
      <c r="AC528" s="3"/>
    </row>
    <row r="529" spans="1:29" ht="16.5">
      <c r="A529" s="3"/>
      <c r="B529" s="3"/>
      <c r="C529" s="3"/>
      <c r="D529" s="3"/>
      <c r="E529" s="3"/>
      <c r="F529" s="3"/>
      <c r="G529" s="3"/>
      <c r="H529" s="3"/>
      <c r="I529" s="3"/>
      <c r="J529" s="3"/>
      <c r="K529" s="3"/>
      <c r="L529" s="3"/>
      <c r="M529" s="3"/>
      <c r="N529" s="3"/>
      <c r="O529" s="103"/>
      <c r="P529" s="103"/>
      <c r="Q529" s="103"/>
      <c r="R529" s="103"/>
      <c r="S529" s="103"/>
      <c r="T529" s="103"/>
      <c r="U529" s="103"/>
      <c r="V529" s="103"/>
      <c r="W529" s="3"/>
      <c r="X529" s="3"/>
      <c r="Y529" s="3"/>
      <c r="Z529" s="3"/>
      <c r="AA529" s="2"/>
      <c r="AB529" s="3"/>
      <c r="AC529" s="3"/>
    </row>
    <row r="530" spans="1:29" ht="16.5">
      <c r="A530" s="3"/>
      <c r="B530" s="3"/>
      <c r="C530" s="3"/>
      <c r="D530" s="3"/>
      <c r="E530" s="3"/>
      <c r="F530" s="3"/>
      <c r="G530" s="3"/>
      <c r="H530" s="3"/>
      <c r="I530" s="3"/>
      <c r="J530" s="3"/>
      <c r="K530" s="3"/>
      <c r="L530" s="3"/>
      <c r="M530" s="3"/>
      <c r="N530" s="3"/>
      <c r="O530" s="103"/>
      <c r="P530" s="103"/>
      <c r="Q530" s="103"/>
      <c r="R530" s="103"/>
      <c r="S530" s="103"/>
      <c r="T530" s="103"/>
      <c r="U530" s="103"/>
      <c r="V530" s="103"/>
      <c r="W530" s="3"/>
      <c r="X530" s="3"/>
      <c r="Y530" s="3"/>
      <c r="Z530" s="3"/>
      <c r="AA530" s="2"/>
      <c r="AB530" s="3"/>
      <c r="AC530" s="3"/>
    </row>
    <row r="531" spans="1:29" ht="16.5">
      <c r="A531" s="3"/>
      <c r="B531" s="3"/>
      <c r="C531" s="3"/>
      <c r="D531" s="3"/>
      <c r="E531" s="3"/>
      <c r="F531" s="3"/>
      <c r="G531" s="3"/>
      <c r="H531" s="3"/>
      <c r="I531" s="3"/>
      <c r="J531" s="3"/>
      <c r="K531" s="3"/>
      <c r="L531" s="3"/>
      <c r="M531" s="3"/>
      <c r="N531" s="3"/>
      <c r="O531" s="103"/>
      <c r="P531" s="103"/>
      <c r="Q531" s="103"/>
      <c r="R531" s="103"/>
      <c r="S531" s="103"/>
      <c r="T531" s="103"/>
      <c r="U531" s="103"/>
      <c r="V531" s="103"/>
      <c r="W531" s="3"/>
      <c r="X531" s="3"/>
      <c r="Y531" s="3"/>
      <c r="Z531" s="3"/>
      <c r="AA531" s="2"/>
      <c r="AB531" s="3"/>
      <c r="AC531" s="3"/>
    </row>
    <row r="532" spans="1:29" ht="16.5">
      <c r="A532" s="3"/>
      <c r="B532" s="3"/>
      <c r="C532" s="3"/>
      <c r="D532" s="3"/>
      <c r="E532" s="3"/>
      <c r="F532" s="3"/>
      <c r="G532" s="3"/>
      <c r="H532" s="3"/>
      <c r="I532" s="3"/>
      <c r="J532" s="3"/>
      <c r="K532" s="3"/>
      <c r="L532" s="3"/>
      <c r="M532" s="3"/>
      <c r="N532" s="3"/>
      <c r="O532" s="103"/>
      <c r="P532" s="103"/>
      <c r="Q532" s="103"/>
      <c r="R532" s="103"/>
      <c r="S532" s="103"/>
      <c r="T532" s="103"/>
      <c r="U532" s="103"/>
      <c r="V532" s="103"/>
      <c r="W532" s="3"/>
      <c r="X532" s="3"/>
      <c r="Y532" s="3"/>
      <c r="Z532" s="3"/>
      <c r="AA532" s="2"/>
      <c r="AB532" s="3"/>
      <c r="AC532" s="3"/>
    </row>
    <row r="533" spans="1:29" ht="16.5">
      <c r="A533" s="3"/>
      <c r="B533" s="3"/>
      <c r="C533" s="3"/>
      <c r="D533" s="3"/>
      <c r="E533" s="3"/>
      <c r="F533" s="3"/>
      <c r="G533" s="3"/>
      <c r="H533" s="3"/>
      <c r="I533" s="3"/>
      <c r="J533" s="3"/>
      <c r="K533" s="3"/>
      <c r="L533" s="3"/>
      <c r="M533" s="3"/>
      <c r="N533" s="3"/>
      <c r="O533" s="103"/>
      <c r="P533" s="103"/>
      <c r="Q533" s="103"/>
      <c r="R533" s="103"/>
      <c r="S533" s="103"/>
      <c r="T533" s="103"/>
      <c r="U533" s="103"/>
      <c r="V533" s="103"/>
      <c r="W533" s="3"/>
      <c r="X533" s="3"/>
      <c r="Y533" s="3"/>
      <c r="Z533" s="3"/>
      <c r="AA533" s="2"/>
      <c r="AB533" s="3"/>
      <c r="AC533" s="3"/>
    </row>
    <row r="534" spans="1:29" ht="16.5">
      <c r="A534" s="3"/>
      <c r="B534" s="3"/>
      <c r="C534" s="3"/>
      <c r="D534" s="3"/>
      <c r="E534" s="3"/>
      <c r="F534" s="3"/>
      <c r="G534" s="3"/>
      <c r="H534" s="3"/>
      <c r="I534" s="3"/>
      <c r="J534" s="3"/>
      <c r="K534" s="3"/>
      <c r="L534" s="3"/>
      <c r="M534" s="3"/>
      <c r="N534" s="3"/>
      <c r="O534" s="103"/>
      <c r="P534" s="103"/>
      <c r="Q534" s="103"/>
      <c r="R534" s="103"/>
      <c r="S534" s="103"/>
      <c r="T534" s="103"/>
      <c r="U534" s="103"/>
      <c r="V534" s="103"/>
      <c r="W534" s="3"/>
      <c r="X534" s="3"/>
      <c r="Y534" s="3"/>
      <c r="Z534" s="3"/>
      <c r="AA534" s="2"/>
      <c r="AB534" s="3"/>
      <c r="AC534" s="3"/>
    </row>
    <row r="535" spans="1:29" ht="16.5">
      <c r="A535" s="3"/>
      <c r="B535" s="3"/>
      <c r="C535" s="3"/>
      <c r="D535" s="3"/>
      <c r="E535" s="3"/>
      <c r="F535" s="3"/>
      <c r="G535" s="3"/>
      <c r="H535" s="3"/>
      <c r="I535" s="3"/>
      <c r="J535" s="3"/>
      <c r="K535" s="3"/>
      <c r="L535" s="3"/>
      <c r="M535" s="3"/>
      <c r="N535" s="3"/>
      <c r="O535" s="103"/>
      <c r="P535" s="103"/>
      <c r="Q535" s="103"/>
      <c r="R535" s="103"/>
      <c r="S535" s="103"/>
      <c r="T535" s="103"/>
      <c r="U535" s="103"/>
      <c r="V535" s="103"/>
      <c r="W535" s="3"/>
      <c r="X535" s="3"/>
      <c r="Y535" s="3"/>
      <c r="Z535" s="3"/>
      <c r="AA535" s="2"/>
      <c r="AB535" s="3"/>
      <c r="AC535" s="3"/>
    </row>
    <row r="536" spans="1:29" ht="16.5">
      <c r="A536" s="3"/>
      <c r="B536" s="3"/>
      <c r="C536" s="3"/>
      <c r="D536" s="3"/>
      <c r="E536" s="3"/>
      <c r="F536" s="3"/>
      <c r="G536" s="3"/>
      <c r="H536" s="3"/>
      <c r="I536" s="3"/>
      <c r="J536" s="3"/>
      <c r="K536" s="3"/>
      <c r="L536" s="3"/>
      <c r="M536" s="3"/>
      <c r="N536" s="3"/>
      <c r="O536" s="103"/>
      <c r="P536" s="103"/>
      <c r="Q536" s="103"/>
      <c r="R536" s="103"/>
      <c r="S536" s="103"/>
      <c r="T536" s="103"/>
      <c r="U536" s="103"/>
      <c r="V536" s="103"/>
      <c r="W536" s="3"/>
      <c r="X536" s="3"/>
      <c r="Y536" s="3"/>
      <c r="Z536" s="3"/>
      <c r="AA536" s="2"/>
      <c r="AB536" s="3"/>
      <c r="AC536" s="3"/>
    </row>
    <row r="537" spans="1:29" ht="16.5">
      <c r="A537" s="3"/>
      <c r="B537" s="3"/>
      <c r="C537" s="3"/>
      <c r="D537" s="3"/>
      <c r="E537" s="3"/>
      <c r="F537" s="3"/>
      <c r="G537" s="3"/>
      <c r="H537" s="3"/>
      <c r="I537" s="3"/>
      <c r="J537" s="3"/>
      <c r="K537" s="3"/>
      <c r="L537" s="3"/>
      <c r="M537" s="3"/>
      <c r="N537" s="3"/>
      <c r="O537" s="103"/>
      <c r="P537" s="103"/>
      <c r="Q537" s="103"/>
      <c r="R537" s="103"/>
      <c r="S537" s="103"/>
      <c r="T537" s="103"/>
      <c r="U537" s="103"/>
      <c r="V537" s="103"/>
      <c r="W537" s="3"/>
      <c r="X537" s="3"/>
      <c r="Y537" s="3"/>
      <c r="Z537" s="3"/>
      <c r="AA537" s="2"/>
      <c r="AB537" s="3"/>
      <c r="AC537" s="3"/>
    </row>
    <row r="538" spans="1:29" ht="16.5">
      <c r="A538" s="3"/>
      <c r="B538" s="3"/>
      <c r="C538" s="3"/>
      <c r="D538" s="3"/>
      <c r="E538" s="3"/>
      <c r="F538" s="3"/>
      <c r="G538" s="3"/>
      <c r="H538" s="3"/>
      <c r="I538" s="3"/>
      <c r="J538" s="3"/>
      <c r="K538" s="3"/>
      <c r="L538" s="3"/>
      <c r="M538" s="3"/>
      <c r="N538" s="3"/>
      <c r="O538" s="103"/>
      <c r="P538" s="103"/>
      <c r="Q538" s="103"/>
      <c r="R538" s="103"/>
      <c r="S538" s="103"/>
      <c r="T538" s="103"/>
      <c r="U538" s="103"/>
      <c r="V538" s="103"/>
      <c r="W538" s="3"/>
      <c r="X538" s="3"/>
      <c r="Y538" s="3"/>
      <c r="Z538" s="3"/>
      <c r="AA538" s="2"/>
      <c r="AB538" s="3"/>
      <c r="AC538" s="3"/>
    </row>
    <row r="539" spans="1:29" ht="16.5">
      <c r="A539" s="3"/>
      <c r="B539" s="3"/>
      <c r="C539" s="3"/>
      <c r="D539" s="3"/>
      <c r="E539" s="3"/>
      <c r="F539" s="3"/>
      <c r="G539" s="3"/>
      <c r="H539" s="3"/>
      <c r="I539" s="3"/>
      <c r="J539" s="3"/>
      <c r="K539" s="3"/>
      <c r="L539" s="3"/>
      <c r="M539" s="3"/>
      <c r="N539" s="3"/>
      <c r="O539" s="103"/>
      <c r="P539" s="103"/>
      <c r="Q539" s="103"/>
      <c r="R539" s="103"/>
      <c r="S539" s="103"/>
      <c r="T539" s="103"/>
      <c r="U539" s="103"/>
      <c r="V539" s="103"/>
      <c r="W539" s="3"/>
      <c r="X539" s="3"/>
      <c r="Y539" s="3"/>
      <c r="Z539" s="3"/>
      <c r="AA539" s="2"/>
      <c r="AB539" s="3"/>
      <c r="AC539" s="3"/>
    </row>
    <row r="540" spans="1:29" ht="16.5">
      <c r="A540" s="3"/>
      <c r="B540" s="3"/>
      <c r="C540" s="3"/>
      <c r="D540" s="3"/>
      <c r="E540" s="3"/>
      <c r="F540" s="3"/>
      <c r="G540" s="3"/>
      <c r="H540" s="3"/>
      <c r="I540" s="3"/>
      <c r="J540" s="3"/>
      <c r="K540" s="3"/>
      <c r="L540" s="3"/>
      <c r="M540" s="3"/>
      <c r="N540" s="3"/>
      <c r="O540" s="103"/>
      <c r="P540" s="103"/>
      <c r="Q540" s="103"/>
      <c r="R540" s="103"/>
      <c r="S540" s="103"/>
      <c r="T540" s="103"/>
      <c r="U540" s="103"/>
      <c r="V540" s="103"/>
      <c r="W540" s="3"/>
      <c r="X540" s="3"/>
      <c r="Y540" s="3"/>
      <c r="Z540" s="3"/>
      <c r="AA540" s="2"/>
      <c r="AB540" s="3"/>
      <c r="AC540" s="3"/>
    </row>
    <row r="541" spans="1:29" ht="16.5">
      <c r="A541" s="3"/>
      <c r="B541" s="3"/>
      <c r="C541" s="3"/>
      <c r="D541" s="3"/>
      <c r="E541" s="3"/>
      <c r="F541" s="3"/>
      <c r="G541" s="3"/>
      <c r="H541" s="3"/>
      <c r="I541" s="3"/>
      <c r="J541" s="3"/>
      <c r="K541" s="3"/>
      <c r="L541" s="3"/>
      <c r="M541" s="3"/>
      <c r="N541" s="3"/>
      <c r="O541" s="103"/>
      <c r="P541" s="103"/>
      <c r="Q541" s="103"/>
      <c r="R541" s="103"/>
      <c r="S541" s="103"/>
      <c r="T541" s="103"/>
      <c r="U541" s="103"/>
      <c r="V541" s="103"/>
      <c r="W541" s="3"/>
      <c r="X541" s="3"/>
      <c r="Y541" s="3"/>
      <c r="Z541" s="3"/>
      <c r="AA541" s="2"/>
      <c r="AB541" s="3"/>
      <c r="AC541" s="3"/>
    </row>
    <row r="542" spans="1:29" ht="16.5">
      <c r="A542" s="3"/>
      <c r="B542" s="3"/>
      <c r="C542" s="3"/>
      <c r="D542" s="3"/>
      <c r="E542" s="3"/>
      <c r="F542" s="3"/>
      <c r="G542" s="3"/>
      <c r="H542" s="3"/>
      <c r="I542" s="3"/>
      <c r="J542" s="3"/>
      <c r="K542" s="3"/>
      <c r="L542" s="3"/>
      <c r="M542" s="3"/>
      <c r="N542" s="3"/>
      <c r="O542" s="103"/>
      <c r="P542" s="103"/>
      <c r="Q542" s="103"/>
      <c r="R542" s="103"/>
      <c r="S542" s="103"/>
      <c r="T542" s="103"/>
      <c r="U542" s="103"/>
      <c r="V542" s="103"/>
      <c r="W542" s="3"/>
      <c r="X542" s="3"/>
      <c r="Y542" s="3"/>
      <c r="Z542" s="3"/>
      <c r="AA542" s="2"/>
      <c r="AB542" s="3"/>
      <c r="AC542" s="3"/>
    </row>
    <row r="543" spans="1:29" ht="16.5">
      <c r="A543" s="3"/>
      <c r="B543" s="3"/>
      <c r="C543" s="3"/>
      <c r="D543" s="3"/>
      <c r="E543" s="3"/>
      <c r="F543" s="3"/>
      <c r="G543" s="3"/>
      <c r="H543" s="3"/>
      <c r="I543" s="3"/>
      <c r="J543" s="3"/>
      <c r="K543" s="3"/>
      <c r="L543" s="3"/>
      <c r="M543" s="3"/>
      <c r="N543" s="3"/>
      <c r="O543" s="103"/>
      <c r="P543" s="103"/>
      <c r="Q543" s="103"/>
      <c r="R543" s="103"/>
      <c r="S543" s="103"/>
      <c r="T543" s="103"/>
      <c r="U543" s="103"/>
      <c r="V543" s="103"/>
      <c r="W543" s="3"/>
      <c r="X543" s="3"/>
      <c r="Y543" s="3"/>
      <c r="Z543" s="3"/>
      <c r="AA543" s="2"/>
      <c r="AB543" s="3"/>
      <c r="AC543" s="3"/>
    </row>
    <row r="544" spans="1:29" ht="16.5">
      <c r="A544" s="3"/>
      <c r="B544" s="3"/>
      <c r="C544" s="3"/>
      <c r="D544" s="3"/>
      <c r="E544" s="3"/>
      <c r="F544" s="3"/>
      <c r="G544" s="3"/>
      <c r="H544" s="3"/>
      <c r="I544" s="3"/>
      <c r="J544" s="3"/>
      <c r="K544" s="3"/>
      <c r="L544" s="3"/>
      <c r="M544" s="3"/>
      <c r="N544" s="3"/>
      <c r="O544" s="103"/>
      <c r="P544" s="103"/>
      <c r="Q544" s="103"/>
      <c r="R544" s="103"/>
      <c r="S544" s="103"/>
      <c r="T544" s="103"/>
      <c r="U544" s="103"/>
      <c r="V544" s="103"/>
      <c r="W544" s="3"/>
      <c r="X544" s="3"/>
      <c r="Y544" s="3"/>
      <c r="Z544" s="3"/>
      <c r="AA544" s="2"/>
      <c r="AB544" s="3"/>
      <c r="AC544" s="3"/>
    </row>
    <row r="545" spans="1:29" ht="16.5">
      <c r="A545" s="3"/>
      <c r="B545" s="3"/>
      <c r="C545" s="3"/>
      <c r="D545" s="3"/>
      <c r="E545" s="3"/>
      <c r="F545" s="3"/>
      <c r="G545" s="3"/>
      <c r="H545" s="3"/>
      <c r="I545" s="3"/>
      <c r="J545" s="3"/>
      <c r="K545" s="3"/>
      <c r="L545" s="3"/>
      <c r="M545" s="3"/>
      <c r="N545" s="3"/>
      <c r="O545" s="103"/>
      <c r="P545" s="103"/>
      <c r="Q545" s="103"/>
      <c r="R545" s="103"/>
      <c r="S545" s="103"/>
      <c r="T545" s="103"/>
      <c r="U545" s="103"/>
      <c r="V545" s="103"/>
      <c r="W545" s="3"/>
      <c r="X545" s="3"/>
      <c r="Y545" s="3"/>
      <c r="Z545" s="3"/>
      <c r="AA545" s="2"/>
      <c r="AB545" s="3"/>
      <c r="AC545" s="3"/>
    </row>
    <row r="546" spans="1:29" ht="16.5">
      <c r="A546" s="3"/>
      <c r="B546" s="3"/>
      <c r="C546" s="3"/>
      <c r="D546" s="3"/>
      <c r="E546" s="3"/>
      <c r="F546" s="3"/>
      <c r="G546" s="3"/>
      <c r="H546" s="3"/>
      <c r="I546" s="3"/>
      <c r="J546" s="3"/>
      <c r="K546" s="3"/>
      <c r="L546" s="3"/>
      <c r="M546" s="3"/>
      <c r="N546" s="3"/>
      <c r="O546" s="103"/>
      <c r="P546" s="103"/>
      <c r="Q546" s="103"/>
      <c r="R546" s="103"/>
      <c r="S546" s="103"/>
      <c r="T546" s="103"/>
      <c r="U546" s="103"/>
      <c r="V546" s="103"/>
      <c r="W546" s="3"/>
      <c r="X546" s="3"/>
      <c r="Y546" s="3"/>
      <c r="Z546" s="3"/>
      <c r="AA546" s="2"/>
      <c r="AB546" s="3"/>
      <c r="AC546" s="3"/>
    </row>
    <row r="547" spans="1:29" ht="16.5">
      <c r="A547" s="3"/>
      <c r="B547" s="3"/>
      <c r="C547" s="3"/>
      <c r="D547" s="3"/>
      <c r="E547" s="3"/>
      <c r="F547" s="3"/>
      <c r="G547" s="3"/>
      <c r="H547" s="3"/>
      <c r="I547" s="3"/>
      <c r="J547" s="3"/>
      <c r="K547" s="3"/>
      <c r="L547" s="3"/>
      <c r="M547" s="3"/>
      <c r="N547" s="3"/>
      <c r="O547" s="103"/>
      <c r="P547" s="103"/>
      <c r="Q547" s="103"/>
      <c r="R547" s="103"/>
      <c r="S547" s="103"/>
      <c r="T547" s="103"/>
      <c r="U547" s="103"/>
      <c r="V547" s="103"/>
      <c r="W547" s="3"/>
      <c r="X547" s="3"/>
      <c r="Y547" s="3"/>
      <c r="Z547" s="3"/>
      <c r="AA547" s="2"/>
      <c r="AB547" s="3"/>
      <c r="AC547" s="3"/>
    </row>
    <row r="548" spans="1:29" ht="16.5">
      <c r="A548" s="3"/>
      <c r="B548" s="3"/>
      <c r="C548" s="3"/>
      <c r="D548" s="3"/>
      <c r="E548" s="3"/>
      <c r="F548" s="3"/>
      <c r="G548" s="3"/>
      <c r="H548" s="3"/>
      <c r="I548" s="3"/>
      <c r="J548" s="3"/>
      <c r="K548" s="3"/>
      <c r="L548" s="3"/>
      <c r="M548" s="3"/>
      <c r="N548" s="3"/>
      <c r="O548" s="103"/>
      <c r="P548" s="103"/>
      <c r="Q548" s="103"/>
      <c r="R548" s="103"/>
      <c r="S548" s="103"/>
      <c r="T548" s="103"/>
      <c r="U548" s="103"/>
      <c r="V548" s="103"/>
      <c r="W548" s="3"/>
      <c r="X548" s="3"/>
      <c r="Y548" s="3"/>
      <c r="Z548" s="3"/>
      <c r="AA548" s="2"/>
      <c r="AB548" s="3"/>
      <c r="AC548" s="3"/>
    </row>
    <row r="549" spans="1:29" ht="16.5">
      <c r="A549" s="3"/>
      <c r="B549" s="3"/>
      <c r="C549" s="3"/>
      <c r="D549" s="3"/>
      <c r="E549" s="3"/>
      <c r="F549" s="3"/>
      <c r="G549" s="3"/>
      <c r="H549" s="3"/>
      <c r="I549" s="3"/>
      <c r="J549" s="3"/>
      <c r="K549" s="3"/>
      <c r="L549" s="3"/>
      <c r="M549" s="3"/>
      <c r="N549" s="3"/>
      <c r="O549" s="103"/>
      <c r="P549" s="103"/>
      <c r="Q549" s="103"/>
      <c r="R549" s="103"/>
      <c r="S549" s="103"/>
      <c r="T549" s="103"/>
      <c r="U549" s="103"/>
      <c r="V549" s="103"/>
      <c r="W549" s="3"/>
      <c r="X549" s="3"/>
      <c r="Y549" s="3"/>
      <c r="Z549" s="3"/>
      <c r="AA549" s="2"/>
      <c r="AB549" s="3"/>
      <c r="AC549" s="3"/>
    </row>
    <row r="550" spans="1:29" ht="16.5">
      <c r="A550" s="3"/>
      <c r="B550" s="3"/>
      <c r="C550" s="3"/>
      <c r="D550" s="3"/>
      <c r="E550" s="3"/>
      <c r="F550" s="3"/>
      <c r="G550" s="3"/>
      <c r="H550" s="3"/>
      <c r="I550" s="3"/>
      <c r="J550" s="3"/>
      <c r="K550" s="3"/>
      <c r="L550" s="3"/>
      <c r="M550" s="3"/>
      <c r="N550" s="3"/>
      <c r="O550" s="103"/>
      <c r="P550" s="103"/>
      <c r="Q550" s="103"/>
      <c r="R550" s="103"/>
      <c r="S550" s="103"/>
      <c r="T550" s="103"/>
      <c r="U550" s="103"/>
      <c r="V550" s="103"/>
      <c r="W550" s="3"/>
      <c r="X550" s="3"/>
      <c r="Y550" s="3"/>
      <c r="Z550" s="3"/>
      <c r="AA550" s="2"/>
      <c r="AB550" s="3"/>
      <c r="AC550" s="3"/>
    </row>
    <row r="551" spans="1:29" ht="16.5">
      <c r="A551" s="3"/>
      <c r="B551" s="3"/>
      <c r="C551" s="3"/>
      <c r="D551" s="3"/>
      <c r="E551" s="3"/>
      <c r="F551" s="3"/>
      <c r="G551" s="3"/>
      <c r="H551" s="3"/>
      <c r="I551" s="3"/>
      <c r="J551" s="3"/>
      <c r="K551" s="3"/>
      <c r="L551" s="3"/>
      <c r="M551" s="3"/>
      <c r="N551" s="3"/>
      <c r="O551" s="103"/>
      <c r="P551" s="103"/>
      <c r="Q551" s="103"/>
      <c r="R551" s="103"/>
      <c r="S551" s="103"/>
      <c r="T551" s="103"/>
      <c r="U551" s="103"/>
      <c r="V551" s="103"/>
      <c r="W551" s="3"/>
      <c r="X551" s="3"/>
      <c r="Y551" s="3"/>
      <c r="Z551" s="3"/>
      <c r="AA551" s="2"/>
      <c r="AB551" s="3"/>
      <c r="AC551" s="3"/>
    </row>
    <row r="552" spans="1:29" ht="16.5">
      <c r="A552" s="3"/>
      <c r="B552" s="3"/>
      <c r="C552" s="3"/>
      <c r="D552" s="3"/>
      <c r="E552" s="3"/>
      <c r="F552" s="3"/>
      <c r="G552" s="3"/>
      <c r="H552" s="3"/>
      <c r="I552" s="3"/>
      <c r="J552" s="3"/>
      <c r="K552" s="3"/>
      <c r="L552" s="3"/>
      <c r="M552" s="3"/>
      <c r="N552" s="3"/>
      <c r="O552" s="103"/>
      <c r="P552" s="103"/>
      <c r="Q552" s="103"/>
      <c r="R552" s="103"/>
      <c r="S552" s="103"/>
      <c r="T552" s="103"/>
      <c r="U552" s="103"/>
      <c r="V552" s="103"/>
      <c r="W552" s="3"/>
      <c r="X552" s="3"/>
      <c r="Y552" s="3"/>
      <c r="Z552" s="3"/>
      <c r="AA552" s="2"/>
      <c r="AB552" s="3"/>
      <c r="AC552" s="3"/>
    </row>
    <row r="553" spans="1:29" ht="16.5">
      <c r="A553" s="3"/>
      <c r="B553" s="3"/>
      <c r="C553" s="3"/>
      <c r="D553" s="3"/>
      <c r="E553" s="3"/>
      <c r="F553" s="3"/>
      <c r="G553" s="3"/>
      <c r="H553" s="3"/>
      <c r="I553" s="3"/>
      <c r="J553" s="3"/>
      <c r="K553" s="3"/>
      <c r="L553" s="3"/>
      <c r="M553" s="3"/>
      <c r="N553" s="3"/>
      <c r="O553" s="103"/>
      <c r="P553" s="103"/>
      <c r="Q553" s="103"/>
      <c r="R553" s="103"/>
      <c r="S553" s="103"/>
      <c r="T553" s="103"/>
      <c r="U553" s="103"/>
      <c r="V553" s="103"/>
      <c r="W553" s="3"/>
      <c r="X553" s="3"/>
      <c r="Y553" s="3"/>
      <c r="Z553" s="3"/>
      <c r="AA553" s="2"/>
      <c r="AB553" s="3"/>
      <c r="AC553" s="3"/>
    </row>
    <row r="554" spans="1:29" ht="16.5">
      <c r="A554" s="3"/>
      <c r="B554" s="3"/>
      <c r="C554" s="3"/>
      <c r="D554" s="3"/>
      <c r="E554" s="3"/>
      <c r="F554" s="3"/>
      <c r="G554" s="3"/>
      <c r="H554" s="3"/>
      <c r="I554" s="3"/>
      <c r="J554" s="3"/>
      <c r="K554" s="3"/>
      <c r="L554" s="3"/>
      <c r="M554" s="3"/>
      <c r="N554" s="3"/>
      <c r="O554" s="103"/>
      <c r="P554" s="103"/>
      <c r="Q554" s="103"/>
      <c r="R554" s="103"/>
      <c r="S554" s="103"/>
      <c r="T554" s="103"/>
      <c r="U554" s="103"/>
      <c r="V554" s="103"/>
      <c r="W554" s="3"/>
      <c r="X554" s="3"/>
      <c r="Y554" s="3"/>
      <c r="Z554" s="3"/>
      <c r="AA554" s="2"/>
      <c r="AB554" s="3"/>
      <c r="AC554" s="3"/>
    </row>
    <row r="555" spans="1:29" ht="16.5">
      <c r="A555" s="3"/>
      <c r="B555" s="3"/>
      <c r="C555" s="3"/>
      <c r="D555" s="3"/>
      <c r="E555" s="3"/>
      <c r="F555" s="3"/>
      <c r="G555" s="3"/>
      <c r="H555" s="3"/>
      <c r="I555" s="3"/>
      <c r="J555" s="3"/>
      <c r="K555" s="3"/>
      <c r="L555" s="3"/>
      <c r="M555" s="3"/>
      <c r="N555" s="3"/>
      <c r="O555" s="103"/>
      <c r="P555" s="103"/>
      <c r="Q555" s="103"/>
      <c r="R555" s="103"/>
      <c r="S555" s="103"/>
      <c r="T555" s="103"/>
      <c r="U555" s="103"/>
      <c r="V555" s="103"/>
      <c r="W555" s="3"/>
      <c r="X555" s="3"/>
      <c r="Y555" s="3"/>
      <c r="Z555" s="3"/>
      <c r="AA555" s="2"/>
      <c r="AB555" s="3"/>
      <c r="AC555" s="3"/>
    </row>
    <row r="556" spans="1:29" ht="16.5">
      <c r="A556" s="3"/>
      <c r="B556" s="3"/>
      <c r="C556" s="3"/>
      <c r="D556" s="3"/>
      <c r="E556" s="3"/>
      <c r="F556" s="3"/>
      <c r="G556" s="3"/>
      <c r="H556" s="3"/>
      <c r="I556" s="3"/>
      <c r="J556" s="3"/>
      <c r="K556" s="3"/>
      <c r="L556" s="3"/>
      <c r="M556" s="3"/>
      <c r="N556" s="3"/>
      <c r="O556" s="103"/>
      <c r="P556" s="103"/>
      <c r="Q556" s="103"/>
      <c r="R556" s="103"/>
      <c r="S556" s="103"/>
      <c r="T556" s="103"/>
      <c r="U556" s="103"/>
      <c r="V556" s="103"/>
      <c r="W556" s="3"/>
      <c r="X556" s="3"/>
      <c r="Y556" s="3"/>
      <c r="Z556" s="3"/>
      <c r="AA556" s="2"/>
      <c r="AB556" s="3"/>
      <c r="AC556" s="3"/>
    </row>
    <row r="557" spans="1:29" ht="16.5">
      <c r="A557" s="3"/>
      <c r="B557" s="3"/>
      <c r="C557" s="3"/>
      <c r="D557" s="3"/>
      <c r="E557" s="3"/>
      <c r="F557" s="3"/>
      <c r="G557" s="3"/>
      <c r="H557" s="3"/>
      <c r="I557" s="3"/>
      <c r="J557" s="3"/>
      <c r="K557" s="3"/>
      <c r="L557" s="3"/>
      <c r="M557" s="3"/>
      <c r="N557" s="3"/>
      <c r="O557" s="103"/>
      <c r="P557" s="103"/>
      <c r="Q557" s="103"/>
      <c r="R557" s="103"/>
      <c r="S557" s="103"/>
      <c r="T557" s="103"/>
      <c r="U557" s="103"/>
      <c r="V557" s="103"/>
      <c r="W557" s="3"/>
      <c r="X557" s="3"/>
      <c r="Y557" s="3"/>
      <c r="Z557" s="3"/>
      <c r="AA557" s="2"/>
      <c r="AB557" s="3"/>
      <c r="AC557" s="3"/>
    </row>
    <row r="558" spans="1:29" ht="16.5">
      <c r="A558" s="3"/>
      <c r="B558" s="3"/>
      <c r="C558" s="3"/>
      <c r="D558" s="3"/>
      <c r="E558" s="3"/>
      <c r="F558" s="3"/>
      <c r="G558" s="3"/>
      <c r="H558" s="3"/>
      <c r="I558" s="3"/>
      <c r="J558" s="3"/>
      <c r="K558" s="3"/>
      <c r="L558" s="3"/>
      <c r="M558" s="3"/>
      <c r="N558" s="3"/>
      <c r="O558" s="103"/>
      <c r="P558" s="103"/>
      <c r="Q558" s="103"/>
      <c r="R558" s="103"/>
      <c r="S558" s="103"/>
      <c r="T558" s="103"/>
      <c r="U558" s="103"/>
      <c r="V558" s="103"/>
      <c r="W558" s="3"/>
      <c r="X558" s="3"/>
      <c r="Y558" s="3"/>
      <c r="Z558" s="3"/>
      <c r="AA558" s="2"/>
      <c r="AB558" s="3"/>
      <c r="AC558" s="3"/>
    </row>
    <row r="559" spans="1:29" ht="16.5">
      <c r="A559" s="3"/>
      <c r="B559" s="3"/>
      <c r="C559" s="3"/>
      <c r="D559" s="3"/>
      <c r="E559" s="3"/>
      <c r="F559" s="3"/>
      <c r="G559" s="3"/>
      <c r="H559" s="3"/>
      <c r="I559" s="3"/>
      <c r="J559" s="3"/>
      <c r="K559" s="3"/>
      <c r="L559" s="3"/>
      <c r="M559" s="3"/>
      <c r="N559" s="3"/>
      <c r="O559" s="103"/>
      <c r="P559" s="103"/>
      <c r="Q559" s="103"/>
      <c r="R559" s="103"/>
      <c r="S559" s="103"/>
      <c r="T559" s="103"/>
      <c r="U559" s="103"/>
      <c r="V559" s="103"/>
      <c r="W559" s="3"/>
      <c r="X559" s="3"/>
      <c r="Y559" s="3"/>
      <c r="Z559" s="3"/>
      <c r="AA559" s="2"/>
      <c r="AB559" s="3"/>
      <c r="AC559" s="3"/>
    </row>
    <row r="560" spans="1:29" ht="16.5">
      <c r="A560" s="3"/>
      <c r="B560" s="3"/>
      <c r="C560" s="3"/>
      <c r="D560" s="3"/>
      <c r="E560" s="3"/>
      <c r="F560" s="3"/>
      <c r="G560" s="3"/>
      <c r="H560" s="3"/>
      <c r="I560" s="3"/>
      <c r="J560" s="3"/>
      <c r="K560" s="3"/>
      <c r="L560" s="3"/>
      <c r="M560" s="3"/>
      <c r="N560" s="3"/>
      <c r="O560" s="103"/>
      <c r="P560" s="103"/>
      <c r="Q560" s="103"/>
      <c r="R560" s="103"/>
      <c r="S560" s="103"/>
      <c r="T560" s="103"/>
      <c r="U560" s="103"/>
      <c r="V560" s="103"/>
      <c r="W560" s="3"/>
      <c r="X560" s="3"/>
      <c r="Y560" s="3"/>
      <c r="Z560" s="3"/>
      <c r="AA560" s="2"/>
      <c r="AB560" s="3"/>
      <c r="AC560" s="3"/>
    </row>
    <row r="561" spans="1:29" ht="16.5">
      <c r="A561" s="3"/>
      <c r="B561" s="3"/>
      <c r="C561" s="3"/>
      <c r="D561" s="3"/>
      <c r="E561" s="3"/>
      <c r="F561" s="3"/>
      <c r="G561" s="3"/>
      <c r="H561" s="3"/>
      <c r="I561" s="3"/>
      <c r="J561" s="3"/>
      <c r="K561" s="3"/>
      <c r="L561" s="3"/>
      <c r="M561" s="3"/>
      <c r="N561" s="3"/>
      <c r="O561" s="103"/>
      <c r="P561" s="103"/>
      <c r="Q561" s="103"/>
      <c r="R561" s="103"/>
      <c r="S561" s="103"/>
      <c r="T561" s="103"/>
      <c r="U561" s="103"/>
      <c r="V561" s="103"/>
      <c r="W561" s="3"/>
      <c r="X561" s="3"/>
      <c r="Y561" s="3"/>
      <c r="Z561" s="3"/>
      <c r="AA561" s="2"/>
      <c r="AB561" s="3"/>
      <c r="AC561" s="3"/>
    </row>
    <row r="562" spans="1:29" ht="16.5">
      <c r="A562" s="3"/>
      <c r="B562" s="3"/>
      <c r="C562" s="3"/>
      <c r="D562" s="3"/>
      <c r="E562" s="3"/>
      <c r="F562" s="3"/>
      <c r="G562" s="3"/>
      <c r="H562" s="3"/>
      <c r="I562" s="3"/>
      <c r="J562" s="3"/>
      <c r="K562" s="3"/>
      <c r="L562" s="3"/>
      <c r="M562" s="3"/>
      <c r="N562" s="3"/>
      <c r="O562" s="103"/>
      <c r="P562" s="103"/>
      <c r="Q562" s="103"/>
      <c r="R562" s="103"/>
      <c r="S562" s="103"/>
      <c r="T562" s="103"/>
      <c r="U562" s="103"/>
      <c r="V562" s="103"/>
      <c r="W562" s="3"/>
      <c r="X562" s="3"/>
      <c r="Y562" s="3"/>
      <c r="Z562" s="3"/>
      <c r="AA562" s="2"/>
      <c r="AB562" s="3"/>
      <c r="AC562" s="3"/>
    </row>
    <row r="563" spans="1:29" ht="16.5">
      <c r="A563" s="3"/>
      <c r="B563" s="3"/>
      <c r="C563" s="3"/>
      <c r="D563" s="3"/>
      <c r="E563" s="3"/>
      <c r="F563" s="3"/>
      <c r="G563" s="3"/>
      <c r="H563" s="3"/>
      <c r="I563" s="3"/>
      <c r="J563" s="3"/>
      <c r="K563" s="3"/>
      <c r="L563" s="3"/>
      <c r="M563" s="3"/>
      <c r="N563" s="3"/>
      <c r="O563" s="103"/>
      <c r="P563" s="103"/>
      <c r="Q563" s="103"/>
      <c r="R563" s="103"/>
      <c r="S563" s="103"/>
      <c r="T563" s="103"/>
      <c r="U563" s="103"/>
      <c r="V563" s="103"/>
      <c r="W563" s="3"/>
      <c r="X563" s="3"/>
      <c r="Y563" s="3"/>
      <c r="Z563" s="3"/>
      <c r="AA563" s="2"/>
      <c r="AB563" s="3"/>
      <c r="AC563" s="3"/>
    </row>
    <row r="564" spans="1:29" ht="16.5">
      <c r="A564" s="3"/>
      <c r="B564" s="3"/>
      <c r="C564" s="3"/>
      <c r="D564" s="3"/>
      <c r="E564" s="3"/>
      <c r="F564" s="3"/>
      <c r="G564" s="3"/>
      <c r="H564" s="3"/>
      <c r="I564" s="3"/>
      <c r="J564" s="3"/>
      <c r="K564" s="3"/>
      <c r="L564" s="3"/>
      <c r="M564" s="3"/>
      <c r="N564" s="3"/>
      <c r="O564" s="103"/>
      <c r="P564" s="103"/>
      <c r="Q564" s="103"/>
      <c r="R564" s="103"/>
      <c r="S564" s="103"/>
      <c r="T564" s="103"/>
      <c r="U564" s="103"/>
      <c r="V564" s="103"/>
      <c r="W564" s="3"/>
      <c r="X564" s="3"/>
      <c r="Y564" s="3"/>
      <c r="Z564" s="3"/>
      <c r="AA564" s="2"/>
      <c r="AB564" s="3"/>
      <c r="AC564" s="3"/>
    </row>
    <row r="565" spans="1:29" ht="16.5">
      <c r="A565" s="3"/>
      <c r="B565" s="3"/>
      <c r="C565" s="3"/>
      <c r="D565" s="3"/>
      <c r="E565" s="3"/>
      <c r="F565" s="3"/>
      <c r="G565" s="3"/>
      <c r="H565" s="3"/>
      <c r="I565" s="3"/>
      <c r="J565" s="3"/>
      <c r="K565" s="3"/>
      <c r="L565" s="3"/>
      <c r="M565" s="3"/>
      <c r="N565" s="3"/>
      <c r="O565" s="103"/>
      <c r="P565" s="103"/>
      <c r="Q565" s="103"/>
      <c r="R565" s="103"/>
      <c r="S565" s="103"/>
      <c r="T565" s="103"/>
      <c r="U565" s="103"/>
      <c r="V565" s="103"/>
      <c r="W565" s="3"/>
      <c r="X565" s="3"/>
      <c r="Y565" s="3"/>
      <c r="Z565" s="3"/>
      <c r="AA565" s="2"/>
      <c r="AB565" s="3"/>
      <c r="AC565" s="3"/>
    </row>
    <row r="566" spans="1:29" ht="16.5">
      <c r="A566" s="3"/>
      <c r="B566" s="3"/>
      <c r="C566" s="3"/>
      <c r="D566" s="3"/>
      <c r="E566" s="3"/>
      <c r="F566" s="3"/>
      <c r="G566" s="3"/>
      <c r="H566" s="3"/>
      <c r="I566" s="3"/>
      <c r="J566" s="3"/>
      <c r="K566" s="3"/>
      <c r="L566" s="3"/>
      <c r="M566" s="3"/>
      <c r="N566" s="3"/>
      <c r="O566" s="103"/>
      <c r="P566" s="103"/>
      <c r="Q566" s="103"/>
      <c r="R566" s="103"/>
      <c r="S566" s="103"/>
      <c r="T566" s="103"/>
      <c r="U566" s="103"/>
      <c r="V566" s="103"/>
      <c r="W566" s="3"/>
      <c r="X566" s="3"/>
      <c r="Y566" s="3"/>
      <c r="Z566" s="3"/>
      <c r="AA566" s="2"/>
      <c r="AB566" s="3"/>
      <c r="AC566" s="3"/>
    </row>
    <row r="567" spans="1:29" ht="16.5">
      <c r="A567" s="3"/>
      <c r="B567" s="3"/>
      <c r="C567" s="3"/>
      <c r="D567" s="3"/>
      <c r="E567" s="3"/>
      <c r="F567" s="3"/>
      <c r="G567" s="3"/>
      <c r="H567" s="3"/>
      <c r="I567" s="3"/>
      <c r="J567" s="3"/>
      <c r="K567" s="3"/>
      <c r="L567" s="3"/>
      <c r="M567" s="3"/>
      <c r="N567" s="3"/>
      <c r="O567" s="103"/>
      <c r="P567" s="103"/>
      <c r="Q567" s="103"/>
      <c r="R567" s="103"/>
      <c r="S567" s="103"/>
      <c r="T567" s="103"/>
      <c r="U567" s="103"/>
      <c r="V567" s="103"/>
      <c r="W567" s="3"/>
      <c r="X567" s="3"/>
      <c r="Y567" s="3"/>
      <c r="Z567" s="3"/>
      <c r="AA567" s="2"/>
      <c r="AB567" s="3"/>
      <c r="AC567" s="3"/>
    </row>
    <row r="568" spans="1:29" ht="16.5">
      <c r="A568" s="3"/>
      <c r="B568" s="3"/>
      <c r="C568" s="3"/>
      <c r="D568" s="3"/>
      <c r="E568" s="3"/>
      <c r="F568" s="3"/>
      <c r="G568" s="3"/>
      <c r="H568" s="3"/>
      <c r="I568" s="3"/>
      <c r="J568" s="3"/>
      <c r="K568" s="3"/>
      <c r="L568" s="3"/>
      <c r="M568" s="3"/>
      <c r="N568" s="3"/>
      <c r="O568" s="103"/>
      <c r="P568" s="103"/>
      <c r="Q568" s="103"/>
      <c r="R568" s="103"/>
      <c r="S568" s="103"/>
      <c r="T568" s="103"/>
      <c r="U568" s="103"/>
      <c r="V568" s="103"/>
      <c r="W568" s="3"/>
      <c r="X568" s="3"/>
      <c r="Y568" s="3"/>
      <c r="Z568" s="3"/>
      <c r="AA568" s="2"/>
      <c r="AB568" s="3"/>
      <c r="AC568" s="3"/>
    </row>
    <row r="569" spans="1:29" ht="16.5">
      <c r="A569" s="3"/>
      <c r="B569" s="3"/>
      <c r="C569" s="3"/>
      <c r="D569" s="3"/>
      <c r="E569" s="3"/>
      <c r="F569" s="3"/>
      <c r="G569" s="3"/>
      <c r="H569" s="3"/>
      <c r="I569" s="3"/>
      <c r="J569" s="3"/>
      <c r="K569" s="3"/>
      <c r="L569" s="3"/>
      <c r="M569" s="3"/>
      <c r="N569" s="3"/>
      <c r="O569" s="103"/>
      <c r="P569" s="103"/>
      <c r="Q569" s="103"/>
      <c r="R569" s="103"/>
      <c r="S569" s="103"/>
      <c r="T569" s="103"/>
      <c r="U569" s="103"/>
      <c r="V569" s="103"/>
      <c r="W569" s="3"/>
      <c r="X569" s="3"/>
      <c r="Y569" s="3"/>
      <c r="Z569" s="3"/>
      <c r="AA569" s="2"/>
      <c r="AB569" s="3"/>
      <c r="AC569" s="3"/>
    </row>
    <row r="570" spans="1:29" ht="16.5">
      <c r="A570" s="3"/>
      <c r="B570" s="3"/>
      <c r="C570" s="3"/>
      <c r="D570" s="3"/>
      <c r="E570" s="3"/>
      <c r="F570" s="3"/>
      <c r="G570" s="3"/>
      <c r="H570" s="3"/>
      <c r="I570" s="3"/>
      <c r="J570" s="3"/>
      <c r="K570" s="3"/>
      <c r="L570" s="3"/>
      <c r="M570" s="3"/>
      <c r="N570" s="3"/>
      <c r="O570" s="103"/>
      <c r="P570" s="103"/>
      <c r="Q570" s="103"/>
      <c r="R570" s="103"/>
      <c r="S570" s="103"/>
      <c r="T570" s="103"/>
      <c r="U570" s="103"/>
      <c r="V570" s="103"/>
      <c r="W570" s="3"/>
      <c r="X570" s="3"/>
      <c r="Y570" s="3"/>
      <c r="Z570" s="3"/>
      <c r="AA570" s="2"/>
      <c r="AB570" s="3"/>
      <c r="AC570" s="3"/>
    </row>
    <row r="571" spans="1:29" ht="16.5">
      <c r="A571" s="3"/>
      <c r="B571" s="3"/>
      <c r="C571" s="3"/>
      <c r="D571" s="3"/>
      <c r="E571" s="3"/>
      <c r="F571" s="3"/>
      <c r="G571" s="3"/>
      <c r="H571" s="3"/>
      <c r="I571" s="3"/>
      <c r="J571" s="3"/>
      <c r="K571" s="3"/>
      <c r="L571" s="3"/>
      <c r="M571" s="3"/>
      <c r="N571" s="3"/>
      <c r="O571" s="103"/>
      <c r="P571" s="103"/>
      <c r="Q571" s="103"/>
      <c r="R571" s="103"/>
      <c r="S571" s="103"/>
      <c r="T571" s="103"/>
      <c r="U571" s="103"/>
      <c r="V571" s="103"/>
      <c r="W571" s="3"/>
      <c r="X571" s="3"/>
      <c r="Y571" s="3"/>
      <c r="Z571" s="3"/>
      <c r="AA571" s="2"/>
      <c r="AB571" s="3"/>
      <c r="AC571" s="3"/>
    </row>
    <row r="572" spans="1:29" ht="16.5">
      <c r="A572" s="3"/>
      <c r="B572" s="3"/>
      <c r="C572" s="3"/>
      <c r="D572" s="3"/>
      <c r="E572" s="3"/>
      <c r="F572" s="3"/>
      <c r="G572" s="3"/>
      <c r="H572" s="3"/>
      <c r="I572" s="3"/>
      <c r="J572" s="3"/>
      <c r="K572" s="3"/>
      <c r="L572" s="3"/>
      <c r="M572" s="3"/>
      <c r="N572" s="3"/>
      <c r="O572" s="103"/>
      <c r="P572" s="103"/>
      <c r="Q572" s="103"/>
      <c r="R572" s="103"/>
      <c r="S572" s="103"/>
      <c r="T572" s="103"/>
      <c r="U572" s="103"/>
      <c r="V572" s="103"/>
      <c r="W572" s="3"/>
      <c r="X572" s="3"/>
      <c r="Y572" s="3"/>
      <c r="Z572" s="3"/>
      <c r="AA572" s="2"/>
      <c r="AB572" s="3"/>
      <c r="AC572" s="3"/>
    </row>
    <row r="573" spans="1:29" ht="16.5">
      <c r="A573" s="3"/>
      <c r="B573" s="3"/>
      <c r="C573" s="3"/>
      <c r="D573" s="3"/>
      <c r="E573" s="3"/>
      <c r="F573" s="3"/>
      <c r="G573" s="3"/>
      <c r="H573" s="3"/>
      <c r="I573" s="3"/>
      <c r="J573" s="3"/>
      <c r="K573" s="3"/>
      <c r="L573" s="3"/>
      <c r="M573" s="3"/>
      <c r="N573" s="3"/>
      <c r="O573" s="103"/>
      <c r="P573" s="103"/>
      <c r="Q573" s="103"/>
      <c r="R573" s="103"/>
      <c r="S573" s="103"/>
      <c r="T573" s="103"/>
      <c r="U573" s="103"/>
      <c r="V573" s="103"/>
      <c r="W573" s="3"/>
      <c r="X573" s="3"/>
      <c r="Y573" s="3"/>
      <c r="Z573" s="3"/>
      <c r="AA573" s="2"/>
      <c r="AB573" s="3"/>
      <c r="AC573" s="3"/>
    </row>
    <row r="574" spans="1:29" ht="16.5">
      <c r="A574" s="3"/>
      <c r="B574" s="3"/>
      <c r="C574" s="3"/>
      <c r="D574" s="3"/>
      <c r="E574" s="3"/>
      <c r="F574" s="3"/>
      <c r="G574" s="3"/>
      <c r="H574" s="3"/>
      <c r="I574" s="3"/>
      <c r="J574" s="3"/>
      <c r="K574" s="3"/>
      <c r="L574" s="3"/>
      <c r="M574" s="3"/>
      <c r="N574" s="3"/>
      <c r="O574" s="103"/>
      <c r="P574" s="103"/>
      <c r="Q574" s="103"/>
      <c r="R574" s="103"/>
      <c r="S574" s="103"/>
      <c r="T574" s="103"/>
      <c r="U574" s="103"/>
      <c r="V574" s="103"/>
      <c r="W574" s="3"/>
      <c r="X574" s="3"/>
      <c r="Y574" s="3"/>
      <c r="Z574" s="3"/>
      <c r="AA574" s="2"/>
      <c r="AB574" s="3"/>
      <c r="AC574" s="3"/>
    </row>
    <row r="575" spans="1:29" ht="16.5">
      <c r="A575" s="3"/>
      <c r="B575" s="3"/>
      <c r="C575" s="3"/>
      <c r="D575" s="3"/>
      <c r="E575" s="3"/>
      <c r="F575" s="3"/>
      <c r="G575" s="3"/>
      <c r="H575" s="3"/>
      <c r="I575" s="3"/>
      <c r="J575" s="3"/>
      <c r="K575" s="3"/>
      <c r="L575" s="3"/>
      <c r="M575" s="3"/>
      <c r="N575" s="3"/>
      <c r="O575" s="103"/>
      <c r="P575" s="103"/>
      <c r="Q575" s="103"/>
      <c r="R575" s="103"/>
      <c r="S575" s="103"/>
      <c r="T575" s="103"/>
      <c r="U575" s="103"/>
      <c r="V575" s="103"/>
      <c r="W575" s="3"/>
      <c r="X575" s="3"/>
      <c r="Y575" s="3"/>
      <c r="Z575" s="3"/>
      <c r="AA575" s="2"/>
      <c r="AB575" s="3"/>
      <c r="AC575" s="3"/>
    </row>
    <row r="576" spans="1:29" ht="16.5">
      <c r="A576" s="3"/>
      <c r="B576" s="3"/>
      <c r="C576" s="3"/>
      <c r="D576" s="3"/>
      <c r="E576" s="3"/>
      <c r="F576" s="3"/>
      <c r="G576" s="3"/>
      <c r="H576" s="3"/>
      <c r="I576" s="3"/>
      <c r="J576" s="3"/>
      <c r="K576" s="3"/>
      <c r="L576" s="3"/>
      <c r="M576" s="3"/>
      <c r="N576" s="3"/>
      <c r="O576" s="103"/>
      <c r="P576" s="103"/>
      <c r="Q576" s="103"/>
      <c r="R576" s="103"/>
      <c r="S576" s="103"/>
      <c r="T576" s="103"/>
      <c r="U576" s="103"/>
      <c r="V576" s="103"/>
      <c r="W576" s="3"/>
      <c r="X576" s="3"/>
      <c r="Y576" s="3"/>
      <c r="Z576" s="3"/>
      <c r="AA576" s="2"/>
      <c r="AB576" s="3"/>
      <c r="AC576" s="3"/>
    </row>
    <row r="577" spans="1:29" ht="16.5">
      <c r="A577" s="3"/>
      <c r="B577" s="3"/>
      <c r="C577" s="3"/>
      <c r="D577" s="3"/>
      <c r="E577" s="3"/>
      <c r="F577" s="3"/>
      <c r="G577" s="3"/>
      <c r="H577" s="3"/>
      <c r="I577" s="3"/>
      <c r="J577" s="3"/>
      <c r="K577" s="3"/>
      <c r="L577" s="3"/>
      <c r="M577" s="3"/>
      <c r="N577" s="3"/>
      <c r="O577" s="103"/>
      <c r="P577" s="103"/>
      <c r="Q577" s="103"/>
      <c r="R577" s="103"/>
      <c r="S577" s="103"/>
      <c r="T577" s="103"/>
      <c r="U577" s="103"/>
      <c r="V577" s="103"/>
      <c r="W577" s="3"/>
      <c r="X577" s="3"/>
      <c r="Y577" s="3"/>
      <c r="Z577" s="3"/>
      <c r="AA577" s="2"/>
      <c r="AB577" s="3"/>
      <c r="AC577" s="3"/>
    </row>
    <row r="578" spans="1:29" ht="16.5">
      <c r="A578" s="3"/>
      <c r="B578" s="3"/>
      <c r="C578" s="3"/>
      <c r="D578" s="3"/>
      <c r="E578" s="3"/>
      <c r="F578" s="3"/>
      <c r="G578" s="3"/>
      <c r="H578" s="3"/>
      <c r="I578" s="3"/>
      <c r="J578" s="3"/>
      <c r="K578" s="3"/>
      <c r="L578" s="3"/>
      <c r="M578" s="3"/>
      <c r="N578" s="3"/>
      <c r="O578" s="103"/>
      <c r="P578" s="103"/>
      <c r="Q578" s="103"/>
      <c r="R578" s="103"/>
      <c r="S578" s="103"/>
      <c r="T578" s="103"/>
      <c r="U578" s="103"/>
      <c r="V578" s="103"/>
      <c r="W578" s="3"/>
      <c r="X578" s="3"/>
      <c r="Y578" s="3"/>
      <c r="Z578" s="3"/>
      <c r="AA578" s="2"/>
      <c r="AB578" s="3"/>
      <c r="AC578" s="3"/>
    </row>
    <row r="579" spans="1:29" ht="16.5">
      <c r="A579" s="3"/>
      <c r="B579" s="3"/>
      <c r="C579" s="3"/>
      <c r="D579" s="3"/>
      <c r="E579" s="3"/>
      <c r="F579" s="3"/>
      <c r="G579" s="3"/>
      <c r="H579" s="3"/>
      <c r="I579" s="3"/>
      <c r="J579" s="3"/>
      <c r="K579" s="3"/>
      <c r="L579" s="3"/>
      <c r="M579" s="3"/>
      <c r="N579" s="3"/>
      <c r="O579" s="103"/>
      <c r="P579" s="103"/>
      <c r="Q579" s="103"/>
      <c r="R579" s="103"/>
      <c r="S579" s="103"/>
      <c r="T579" s="103"/>
      <c r="U579" s="103"/>
      <c r="V579" s="103"/>
      <c r="W579" s="3"/>
      <c r="X579" s="3"/>
      <c r="Y579" s="3"/>
      <c r="Z579" s="3"/>
      <c r="AA579" s="2"/>
      <c r="AB579" s="3"/>
      <c r="AC579" s="3"/>
    </row>
    <row r="580" spans="1:29" ht="16.5">
      <c r="A580" s="3"/>
      <c r="B580" s="3"/>
      <c r="C580" s="3"/>
      <c r="D580" s="3"/>
      <c r="E580" s="3"/>
      <c r="F580" s="3"/>
      <c r="G580" s="3"/>
      <c r="H580" s="3"/>
      <c r="I580" s="3"/>
      <c r="J580" s="3"/>
      <c r="K580" s="3"/>
      <c r="L580" s="3"/>
      <c r="M580" s="3"/>
      <c r="N580" s="3"/>
      <c r="O580" s="103"/>
      <c r="P580" s="103"/>
      <c r="Q580" s="103"/>
      <c r="R580" s="103"/>
      <c r="S580" s="103"/>
      <c r="T580" s="103"/>
      <c r="U580" s="103"/>
      <c r="V580" s="103"/>
      <c r="W580" s="3"/>
      <c r="X580" s="3"/>
      <c r="Y580" s="3"/>
      <c r="Z580" s="3"/>
      <c r="AA580" s="2"/>
      <c r="AB580" s="3"/>
      <c r="AC580" s="3"/>
    </row>
    <row r="581" spans="1:29" ht="16.5">
      <c r="A581" s="3"/>
      <c r="B581" s="3"/>
      <c r="C581" s="3"/>
      <c r="D581" s="3"/>
      <c r="E581" s="3"/>
      <c r="F581" s="3"/>
      <c r="G581" s="3"/>
      <c r="H581" s="3"/>
      <c r="I581" s="3"/>
      <c r="J581" s="3"/>
      <c r="K581" s="3"/>
      <c r="L581" s="3"/>
      <c r="M581" s="3"/>
      <c r="N581" s="3"/>
      <c r="O581" s="103"/>
      <c r="P581" s="103"/>
      <c r="Q581" s="103"/>
      <c r="R581" s="103"/>
      <c r="S581" s="103"/>
      <c r="T581" s="103"/>
      <c r="U581" s="103"/>
      <c r="V581" s="103"/>
      <c r="W581" s="3"/>
      <c r="X581" s="3"/>
      <c r="Y581" s="3"/>
      <c r="Z581" s="3"/>
      <c r="AA581" s="2"/>
      <c r="AB581" s="3"/>
      <c r="AC581" s="3"/>
    </row>
    <row r="582" spans="1:29" ht="16.5">
      <c r="A582" s="3"/>
      <c r="B582" s="3"/>
      <c r="C582" s="3"/>
      <c r="D582" s="3"/>
      <c r="E582" s="3"/>
      <c r="F582" s="3"/>
      <c r="G582" s="3"/>
      <c r="H582" s="3"/>
      <c r="I582" s="3"/>
      <c r="J582" s="3"/>
      <c r="K582" s="3"/>
      <c r="L582" s="3"/>
      <c r="M582" s="3"/>
      <c r="N582" s="3"/>
      <c r="O582" s="103"/>
      <c r="P582" s="103"/>
      <c r="Q582" s="103"/>
      <c r="R582" s="103"/>
      <c r="S582" s="103"/>
      <c r="T582" s="103"/>
      <c r="U582" s="103"/>
      <c r="V582" s="103"/>
      <c r="W582" s="3"/>
      <c r="X582" s="3"/>
      <c r="Y582" s="3"/>
      <c r="Z582" s="3"/>
      <c r="AA582" s="2"/>
      <c r="AB582" s="3"/>
      <c r="AC582" s="3"/>
    </row>
    <row r="583" spans="1:29" ht="16.5">
      <c r="A583" s="3"/>
      <c r="B583" s="3"/>
      <c r="C583" s="3"/>
      <c r="D583" s="3"/>
      <c r="E583" s="3"/>
      <c r="F583" s="3"/>
      <c r="G583" s="3"/>
      <c r="H583" s="3"/>
      <c r="I583" s="3"/>
      <c r="J583" s="3"/>
      <c r="K583" s="3"/>
      <c r="L583" s="3"/>
      <c r="M583" s="3"/>
      <c r="N583" s="3"/>
      <c r="O583" s="103"/>
      <c r="P583" s="103"/>
      <c r="Q583" s="103"/>
      <c r="R583" s="103"/>
      <c r="S583" s="103"/>
      <c r="T583" s="103"/>
      <c r="U583" s="103"/>
      <c r="V583" s="103"/>
      <c r="W583" s="3"/>
      <c r="X583" s="3"/>
      <c r="Y583" s="3"/>
      <c r="Z583" s="3"/>
      <c r="AA583" s="2"/>
      <c r="AB583" s="3"/>
      <c r="AC583" s="3"/>
    </row>
    <row r="584" spans="1:29" ht="16.5">
      <c r="A584" s="3"/>
      <c r="B584" s="3"/>
      <c r="C584" s="3"/>
      <c r="D584" s="3"/>
      <c r="E584" s="3"/>
      <c r="F584" s="3"/>
      <c r="G584" s="3"/>
      <c r="H584" s="3"/>
      <c r="I584" s="3"/>
      <c r="J584" s="3"/>
      <c r="K584" s="3"/>
      <c r="L584" s="3"/>
      <c r="M584" s="3"/>
      <c r="N584" s="3"/>
      <c r="O584" s="103"/>
      <c r="P584" s="103"/>
      <c r="Q584" s="103"/>
      <c r="R584" s="103"/>
      <c r="S584" s="103"/>
      <c r="T584" s="103"/>
      <c r="U584" s="103"/>
      <c r="V584" s="103"/>
      <c r="W584" s="3"/>
      <c r="X584" s="3"/>
      <c r="Y584" s="3"/>
      <c r="Z584" s="3"/>
      <c r="AA584" s="2"/>
      <c r="AB584" s="3"/>
      <c r="AC584" s="3"/>
    </row>
    <row r="585" spans="1:29" ht="16.5">
      <c r="A585" s="3"/>
      <c r="B585" s="3"/>
      <c r="C585" s="3"/>
      <c r="D585" s="3"/>
      <c r="E585" s="3"/>
      <c r="F585" s="3"/>
      <c r="G585" s="3"/>
      <c r="H585" s="3"/>
      <c r="I585" s="3"/>
      <c r="J585" s="3"/>
      <c r="K585" s="3"/>
      <c r="L585" s="3"/>
      <c r="M585" s="3"/>
      <c r="N585" s="3"/>
      <c r="O585" s="103"/>
      <c r="P585" s="103"/>
      <c r="Q585" s="103"/>
      <c r="R585" s="103"/>
      <c r="S585" s="103"/>
      <c r="T585" s="103"/>
      <c r="U585" s="103"/>
      <c r="V585" s="103"/>
      <c r="W585" s="3"/>
      <c r="X585" s="3"/>
      <c r="Y585" s="3"/>
      <c r="Z585" s="3"/>
      <c r="AA585" s="2"/>
      <c r="AB585" s="3"/>
      <c r="AC585" s="3"/>
    </row>
    <row r="586" spans="1:29" ht="16.5">
      <c r="A586" s="3"/>
      <c r="B586" s="3"/>
      <c r="C586" s="3"/>
      <c r="D586" s="3"/>
      <c r="E586" s="3"/>
      <c r="F586" s="3"/>
      <c r="G586" s="3"/>
      <c r="H586" s="3"/>
      <c r="I586" s="3"/>
      <c r="J586" s="3"/>
      <c r="K586" s="3"/>
      <c r="L586" s="3"/>
      <c r="M586" s="3"/>
      <c r="N586" s="3"/>
      <c r="O586" s="103"/>
      <c r="P586" s="103"/>
      <c r="Q586" s="103"/>
      <c r="R586" s="103"/>
      <c r="S586" s="103"/>
      <c r="T586" s="103"/>
      <c r="U586" s="103"/>
      <c r="V586" s="103"/>
      <c r="W586" s="3"/>
      <c r="X586" s="3"/>
      <c r="Y586" s="3"/>
      <c r="Z586" s="3"/>
      <c r="AA586" s="2"/>
      <c r="AB586" s="3"/>
      <c r="AC586" s="3"/>
    </row>
    <row r="587" spans="1:29" ht="16.5">
      <c r="A587" s="3"/>
      <c r="B587" s="3"/>
      <c r="C587" s="3"/>
      <c r="D587" s="3"/>
      <c r="E587" s="3"/>
      <c r="F587" s="3"/>
      <c r="G587" s="3"/>
      <c r="H587" s="3"/>
      <c r="I587" s="3"/>
      <c r="J587" s="3"/>
      <c r="K587" s="3"/>
      <c r="L587" s="3"/>
      <c r="M587" s="3"/>
      <c r="N587" s="3"/>
      <c r="O587" s="103"/>
      <c r="P587" s="103"/>
      <c r="Q587" s="103"/>
      <c r="R587" s="103"/>
      <c r="S587" s="103"/>
      <c r="T587" s="103"/>
      <c r="U587" s="103"/>
      <c r="V587" s="103"/>
      <c r="W587" s="3"/>
      <c r="X587" s="3"/>
      <c r="Y587" s="3"/>
      <c r="Z587" s="3"/>
      <c r="AA587" s="2"/>
      <c r="AB587" s="3"/>
      <c r="AC587" s="3"/>
    </row>
    <row r="588" spans="1:29" ht="16.5">
      <c r="A588" s="3"/>
      <c r="B588" s="3"/>
      <c r="C588" s="3"/>
      <c r="D588" s="3"/>
      <c r="E588" s="3"/>
      <c r="F588" s="3"/>
      <c r="G588" s="3"/>
      <c r="H588" s="3"/>
      <c r="I588" s="3"/>
      <c r="J588" s="3"/>
      <c r="K588" s="3"/>
      <c r="L588" s="3"/>
      <c r="M588" s="3"/>
      <c r="N588" s="3"/>
      <c r="O588" s="103"/>
      <c r="P588" s="103"/>
      <c r="Q588" s="103"/>
      <c r="R588" s="103"/>
      <c r="S588" s="103"/>
      <c r="T588" s="103"/>
      <c r="U588" s="103"/>
      <c r="V588" s="103"/>
      <c r="W588" s="3"/>
      <c r="X588" s="3"/>
      <c r="Y588" s="3"/>
      <c r="Z588" s="3"/>
      <c r="AA588" s="2"/>
      <c r="AB588" s="3"/>
      <c r="AC588" s="3"/>
    </row>
    <row r="589" spans="1:29" ht="16.5">
      <c r="A589" s="3"/>
      <c r="B589" s="3"/>
      <c r="C589" s="3"/>
      <c r="D589" s="3"/>
      <c r="E589" s="3"/>
      <c r="F589" s="3"/>
      <c r="G589" s="3"/>
      <c r="H589" s="3"/>
      <c r="I589" s="3"/>
      <c r="J589" s="3"/>
      <c r="K589" s="3"/>
      <c r="L589" s="3"/>
      <c r="M589" s="3"/>
      <c r="N589" s="3"/>
      <c r="O589" s="103"/>
      <c r="P589" s="103"/>
      <c r="Q589" s="103"/>
      <c r="R589" s="103"/>
      <c r="S589" s="103"/>
      <c r="T589" s="103"/>
      <c r="U589" s="103"/>
      <c r="V589" s="103"/>
      <c r="W589" s="3"/>
      <c r="X589" s="3"/>
      <c r="Y589" s="3"/>
      <c r="Z589" s="3"/>
      <c r="AA589" s="2"/>
      <c r="AB589" s="3"/>
      <c r="AC589" s="3"/>
    </row>
    <row r="590" spans="1:29" ht="16.5">
      <c r="A590" s="3"/>
      <c r="B590" s="3"/>
      <c r="C590" s="3"/>
      <c r="D590" s="3"/>
      <c r="E590" s="3"/>
      <c r="F590" s="3"/>
      <c r="G590" s="3"/>
      <c r="H590" s="3"/>
      <c r="I590" s="3"/>
      <c r="J590" s="3"/>
      <c r="K590" s="3"/>
      <c r="L590" s="3"/>
      <c r="M590" s="3"/>
      <c r="N590" s="3"/>
      <c r="O590" s="103"/>
      <c r="P590" s="103"/>
      <c r="Q590" s="103"/>
      <c r="R590" s="103"/>
      <c r="S590" s="103"/>
      <c r="T590" s="103"/>
      <c r="U590" s="103"/>
      <c r="V590" s="103"/>
      <c r="W590" s="3"/>
      <c r="X590" s="3"/>
      <c r="Y590" s="3"/>
      <c r="Z590" s="3"/>
      <c r="AA590" s="2"/>
      <c r="AB590" s="3"/>
      <c r="AC590" s="3"/>
    </row>
    <row r="591" spans="1:29" ht="16.5">
      <c r="A591" s="3"/>
      <c r="B591" s="3"/>
      <c r="C591" s="3"/>
      <c r="D591" s="3"/>
      <c r="E591" s="3"/>
      <c r="F591" s="3"/>
      <c r="G591" s="3"/>
      <c r="H591" s="3"/>
      <c r="I591" s="3"/>
      <c r="J591" s="3"/>
      <c r="K591" s="3"/>
      <c r="L591" s="3"/>
      <c r="M591" s="3"/>
      <c r="N591" s="3"/>
      <c r="O591" s="103"/>
      <c r="P591" s="103"/>
      <c r="Q591" s="103"/>
      <c r="R591" s="103"/>
      <c r="S591" s="103"/>
      <c r="T591" s="103"/>
      <c r="U591" s="103"/>
      <c r="V591" s="103"/>
      <c r="W591" s="3"/>
      <c r="X591" s="3"/>
      <c r="Y591" s="3"/>
      <c r="Z591" s="3"/>
      <c r="AA591" s="2"/>
      <c r="AB591" s="3"/>
      <c r="AC591" s="3"/>
    </row>
    <row r="592" spans="1:29" ht="16.5">
      <c r="A592" s="3"/>
      <c r="B592" s="3"/>
      <c r="C592" s="3"/>
      <c r="D592" s="3"/>
      <c r="E592" s="3"/>
      <c r="F592" s="3"/>
      <c r="G592" s="3"/>
      <c r="H592" s="3"/>
      <c r="I592" s="3"/>
      <c r="J592" s="3"/>
      <c r="K592" s="3"/>
      <c r="L592" s="3"/>
      <c r="M592" s="3"/>
      <c r="N592" s="3"/>
      <c r="O592" s="103"/>
      <c r="P592" s="103"/>
      <c r="Q592" s="103"/>
      <c r="R592" s="103"/>
      <c r="S592" s="103"/>
      <c r="T592" s="103"/>
      <c r="U592" s="103"/>
      <c r="V592" s="103"/>
      <c r="W592" s="3"/>
      <c r="X592" s="3"/>
      <c r="Y592" s="3"/>
      <c r="Z592" s="3"/>
      <c r="AA592" s="2"/>
      <c r="AB592" s="3"/>
      <c r="AC592" s="3"/>
    </row>
    <row r="593" spans="1:29" ht="16.5">
      <c r="A593" s="3"/>
      <c r="B593" s="3"/>
      <c r="C593" s="3"/>
      <c r="D593" s="3"/>
      <c r="E593" s="3"/>
      <c r="F593" s="3"/>
      <c r="G593" s="3"/>
      <c r="H593" s="3"/>
      <c r="I593" s="3"/>
      <c r="J593" s="3"/>
      <c r="K593" s="3"/>
      <c r="L593" s="3"/>
      <c r="M593" s="3"/>
      <c r="N593" s="3"/>
      <c r="O593" s="103"/>
      <c r="P593" s="103"/>
      <c r="Q593" s="103"/>
      <c r="R593" s="103"/>
      <c r="S593" s="103"/>
      <c r="T593" s="103"/>
      <c r="U593" s="103"/>
      <c r="V593" s="103"/>
      <c r="W593" s="3"/>
      <c r="X593" s="3"/>
      <c r="Y593" s="3"/>
      <c r="Z593" s="3"/>
      <c r="AA593" s="2"/>
      <c r="AB593" s="3"/>
      <c r="AC593" s="3"/>
    </row>
    <row r="594" spans="1:29" ht="16.5">
      <c r="A594" s="3"/>
      <c r="B594" s="3"/>
      <c r="C594" s="3"/>
      <c r="D594" s="3"/>
      <c r="E594" s="3"/>
      <c r="F594" s="3"/>
      <c r="G594" s="3"/>
      <c r="H594" s="3"/>
      <c r="I594" s="3"/>
      <c r="J594" s="3"/>
      <c r="K594" s="3"/>
      <c r="L594" s="3"/>
      <c r="M594" s="3"/>
      <c r="N594" s="3"/>
      <c r="O594" s="103"/>
      <c r="P594" s="103"/>
      <c r="Q594" s="103"/>
      <c r="R594" s="103"/>
      <c r="S594" s="103"/>
      <c r="T594" s="103"/>
      <c r="U594" s="103"/>
      <c r="V594" s="103"/>
      <c r="W594" s="3"/>
      <c r="X594" s="3"/>
      <c r="Y594" s="3"/>
      <c r="Z594" s="3"/>
      <c r="AA594" s="2"/>
      <c r="AB594" s="3"/>
      <c r="AC594" s="3"/>
    </row>
    <row r="595" spans="1:29" ht="16.5">
      <c r="A595" s="3"/>
      <c r="B595" s="3"/>
      <c r="C595" s="3"/>
      <c r="D595" s="3"/>
      <c r="E595" s="3"/>
      <c r="F595" s="3"/>
      <c r="G595" s="3"/>
      <c r="H595" s="3"/>
      <c r="I595" s="3"/>
      <c r="J595" s="3"/>
      <c r="K595" s="3"/>
      <c r="L595" s="3"/>
      <c r="M595" s="3"/>
      <c r="N595" s="3"/>
      <c r="O595" s="103"/>
      <c r="P595" s="103"/>
      <c r="Q595" s="103"/>
      <c r="R595" s="103"/>
      <c r="S595" s="103"/>
      <c r="T595" s="103"/>
      <c r="U595" s="103"/>
      <c r="V595" s="103"/>
      <c r="W595" s="3"/>
      <c r="X595" s="3"/>
      <c r="Y595" s="3"/>
      <c r="Z595" s="3"/>
      <c r="AA595" s="2"/>
      <c r="AB595" s="3"/>
      <c r="AC595" s="3"/>
    </row>
    <row r="596" spans="1:29" ht="16.5">
      <c r="A596" s="3"/>
      <c r="B596" s="3"/>
      <c r="C596" s="3"/>
      <c r="D596" s="3"/>
      <c r="E596" s="3"/>
      <c r="F596" s="3"/>
      <c r="G596" s="3"/>
      <c r="H596" s="3"/>
      <c r="I596" s="3"/>
      <c r="J596" s="3"/>
      <c r="K596" s="3"/>
      <c r="L596" s="3"/>
      <c r="M596" s="3"/>
      <c r="N596" s="3"/>
      <c r="O596" s="103"/>
      <c r="P596" s="103"/>
      <c r="Q596" s="103"/>
      <c r="R596" s="103"/>
      <c r="S596" s="103"/>
      <c r="T596" s="103"/>
      <c r="U596" s="103"/>
      <c r="V596" s="103"/>
      <c r="W596" s="3"/>
      <c r="X596" s="3"/>
      <c r="Y596" s="3"/>
      <c r="Z596" s="3"/>
      <c r="AA596" s="2"/>
      <c r="AB596" s="3"/>
      <c r="AC596" s="3"/>
    </row>
    <row r="597" spans="1:29" ht="16.5">
      <c r="A597" s="3"/>
      <c r="B597" s="3"/>
      <c r="C597" s="3"/>
      <c r="D597" s="3"/>
      <c r="E597" s="3"/>
      <c r="F597" s="3"/>
      <c r="G597" s="3"/>
      <c r="H597" s="3"/>
      <c r="I597" s="3"/>
      <c r="J597" s="3"/>
      <c r="K597" s="3"/>
      <c r="L597" s="3"/>
      <c r="M597" s="3"/>
      <c r="N597" s="3"/>
      <c r="O597" s="103"/>
      <c r="P597" s="103"/>
      <c r="Q597" s="103"/>
      <c r="R597" s="103"/>
      <c r="S597" s="103"/>
      <c r="T597" s="103"/>
      <c r="U597" s="103"/>
      <c r="V597" s="103"/>
      <c r="W597" s="3"/>
      <c r="X597" s="3"/>
      <c r="Y597" s="3"/>
      <c r="Z597" s="3"/>
      <c r="AA597" s="2"/>
      <c r="AB597" s="3"/>
      <c r="AC597" s="3"/>
    </row>
    <row r="598" spans="1:29" ht="16.5">
      <c r="A598" s="3"/>
      <c r="B598" s="3"/>
      <c r="C598" s="3"/>
      <c r="D598" s="3"/>
      <c r="E598" s="3"/>
      <c r="F598" s="3"/>
      <c r="G598" s="3"/>
      <c r="H598" s="3"/>
      <c r="I598" s="3"/>
      <c r="J598" s="3"/>
      <c r="K598" s="3"/>
      <c r="L598" s="3"/>
      <c r="M598" s="3"/>
      <c r="N598" s="3"/>
      <c r="O598" s="103"/>
      <c r="P598" s="103"/>
      <c r="Q598" s="103"/>
      <c r="R598" s="103"/>
      <c r="S598" s="103"/>
      <c r="T598" s="103"/>
      <c r="U598" s="103"/>
      <c r="V598" s="103"/>
      <c r="W598" s="3"/>
      <c r="X598" s="3"/>
      <c r="Y598" s="3"/>
      <c r="Z598" s="3"/>
      <c r="AA598" s="2"/>
      <c r="AB598" s="3"/>
      <c r="AC598" s="3"/>
    </row>
    <row r="599" spans="1:29" ht="16.5">
      <c r="A599" s="3"/>
      <c r="B599" s="3"/>
      <c r="C599" s="3"/>
      <c r="D599" s="3"/>
      <c r="E599" s="3"/>
      <c r="F599" s="3"/>
      <c r="G599" s="3"/>
      <c r="H599" s="3"/>
      <c r="I599" s="3"/>
      <c r="J599" s="3"/>
      <c r="K599" s="3"/>
      <c r="L599" s="3"/>
      <c r="M599" s="3"/>
      <c r="N599" s="3"/>
      <c r="O599" s="103"/>
      <c r="P599" s="103"/>
      <c r="Q599" s="103"/>
      <c r="R599" s="103"/>
      <c r="S599" s="103"/>
      <c r="T599" s="103"/>
      <c r="U599" s="103"/>
      <c r="V599" s="103"/>
      <c r="W599" s="3"/>
      <c r="X599" s="3"/>
      <c r="Y599" s="3"/>
      <c r="Z599" s="3"/>
      <c r="AA599" s="2"/>
      <c r="AB599" s="3"/>
      <c r="AC599" s="3"/>
    </row>
    <row r="600" spans="1:29" ht="16.5">
      <c r="A600" s="3"/>
      <c r="B600" s="3"/>
      <c r="C600" s="3"/>
      <c r="D600" s="3"/>
      <c r="E600" s="3"/>
      <c r="F600" s="3"/>
      <c r="G600" s="3"/>
      <c r="H600" s="3"/>
      <c r="I600" s="3"/>
      <c r="J600" s="3"/>
      <c r="K600" s="3"/>
      <c r="L600" s="3"/>
      <c r="M600" s="3"/>
      <c r="N600" s="3"/>
      <c r="O600" s="103"/>
      <c r="P600" s="103"/>
      <c r="Q600" s="103"/>
      <c r="R600" s="103"/>
      <c r="S600" s="103"/>
      <c r="T600" s="103"/>
      <c r="U600" s="103"/>
      <c r="V600" s="103"/>
      <c r="W600" s="3"/>
      <c r="X600" s="3"/>
      <c r="Y600" s="3"/>
      <c r="Z600" s="3"/>
      <c r="AA600" s="2"/>
      <c r="AB600" s="3"/>
      <c r="AC600" s="3"/>
    </row>
    <row r="601" spans="1:29" ht="16.5">
      <c r="A601" s="3"/>
      <c r="B601" s="3"/>
      <c r="C601" s="3"/>
      <c r="D601" s="3"/>
      <c r="E601" s="3"/>
      <c r="F601" s="3"/>
      <c r="G601" s="3"/>
      <c r="H601" s="3"/>
      <c r="I601" s="3"/>
      <c r="J601" s="3"/>
      <c r="K601" s="3"/>
      <c r="L601" s="3"/>
      <c r="M601" s="3"/>
      <c r="N601" s="3"/>
      <c r="O601" s="103"/>
      <c r="P601" s="103"/>
      <c r="Q601" s="103"/>
      <c r="R601" s="103"/>
      <c r="S601" s="103"/>
      <c r="T601" s="103"/>
      <c r="U601" s="103"/>
      <c r="V601" s="103"/>
      <c r="W601" s="3"/>
      <c r="X601" s="3"/>
      <c r="Y601" s="3"/>
      <c r="Z601" s="3"/>
      <c r="AA601" s="2"/>
      <c r="AB601" s="3"/>
      <c r="AC601" s="3"/>
    </row>
    <row r="602" spans="1:29" ht="16.5">
      <c r="A602" s="3"/>
      <c r="B602" s="3"/>
      <c r="C602" s="3"/>
      <c r="D602" s="3"/>
      <c r="E602" s="3"/>
      <c r="F602" s="3"/>
      <c r="G602" s="3"/>
      <c r="H602" s="3"/>
      <c r="I602" s="3"/>
      <c r="J602" s="3"/>
      <c r="K602" s="3"/>
      <c r="L602" s="3"/>
      <c r="M602" s="3"/>
      <c r="N602" s="3"/>
      <c r="O602" s="103"/>
      <c r="P602" s="103"/>
      <c r="Q602" s="103"/>
      <c r="R602" s="103"/>
      <c r="S602" s="103"/>
      <c r="T602" s="103"/>
      <c r="U602" s="103"/>
      <c r="V602" s="103"/>
      <c r="W602" s="3"/>
      <c r="X602" s="3"/>
      <c r="Y602" s="3"/>
      <c r="Z602" s="3"/>
      <c r="AA602" s="2"/>
      <c r="AB602" s="3"/>
      <c r="AC602" s="3"/>
    </row>
    <row r="603" spans="1:29" ht="16.5">
      <c r="A603" s="3"/>
      <c r="B603" s="3"/>
      <c r="C603" s="3"/>
      <c r="D603" s="3"/>
      <c r="E603" s="3"/>
      <c r="F603" s="3"/>
      <c r="G603" s="3"/>
      <c r="H603" s="3"/>
      <c r="I603" s="3"/>
      <c r="J603" s="3"/>
      <c r="K603" s="3"/>
      <c r="L603" s="3"/>
      <c r="M603" s="3"/>
      <c r="N603" s="3"/>
      <c r="O603" s="103"/>
      <c r="P603" s="103"/>
      <c r="Q603" s="103"/>
      <c r="R603" s="103"/>
      <c r="S603" s="103"/>
      <c r="T603" s="103"/>
      <c r="U603" s="103"/>
      <c r="V603" s="103"/>
      <c r="W603" s="3"/>
      <c r="X603" s="3"/>
      <c r="Y603" s="3"/>
      <c r="Z603" s="3"/>
      <c r="AA603" s="2"/>
      <c r="AB603" s="3"/>
      <c r="AC603" s="3"/>
    </row>
    <row r="604" spans="1:29" ht="16.5">
      <c r="A604" s="3"/>
      <c r="B604" s="3"/>
      <c r="C604" s="3"/>
      <c r="D604" s="3"/>
      <c r="E604" s="3"/>
      <c r="F604" s="3"/>
      <c r="G604" s="3"/>
      <c r="H604" s="3"/>
      <c r="I604" s="3"/>
      <c r="J604" s="3"/>
      <c r="K604" s="3"/>
      <c r="L604" s="3"/>
      <c r="M604" s="3"/>
      <c r="N604" s="3"/>
      <c r="O604" s="103"/>
      <c r="P604" s="103"/>
      <c r="Q604" s="103"/>
      <c r="R604" s="103"/>
      <c r="S604" s="103"/>
      <c r="T604" s="103"/>
      <c r="U604" s="103"/>
      <c r="V604" s="103"/>
      <c r="W604" s="3"/>
      <c r="X604" s="3"/>
      <c r="Y604" s="3"/>
      <c r="Z604" s="3"/>
      <c r="AA604" s="2"/>
      <c r="AB604" s="3"/>
      <c r="AC604" s="3"/>
    </row>
    <row r="605" spans="1:29" ht="16.5">
      <c r="A605" s="3"/>
      <c r="B605" s="3"/>
      <c r="C605" s="3"/>
      <c r="D605" s="3"/>
      <c r="E605" s="3"/>
      <c r="F605" s="3"/>
      <c r="G605" s="3"/>
      <c r="H605" s="3"/>
      <c r="I605" s="3"/>
      <c r="J605" s="3"/>
      <c r="K605" s="3"/>
      <c r="L605" s="3"/>
      <c r="M605" s="3"/>
      <c r="N605" s="3"/>
      <c r="O605" s="103"/>
      <c r="P605" s="103"/>
      <c r="Q605" s="103"/>
      <c r="R605" s="103"/>
      <c r="S605" s="103"/>
      <c r="T605" s="103"/>
      <c r="U605" s="103"/>
      <c r="V605" s="103"/>
      <c r="W605" s="3"/>
      <c r="X605" s="3"/>
      <c r="Y605" s="3"/>
      <c r="Z605" s="3"/>
      <c r="AA605" s="2"/>
      <c r="AB605" s="3"/>
      <c r="AC605" s="3"/>
    </row>
    <row r="606" spans="1:29" ht="16.5">
      <c r="A606" s="3"/>
      <c r="B606" s="3"/>
      <c r="C606" s="3"/>
      <c r="D606" s="3"/>
      <c r="E606" s="3"/>
      <c r="F606" s="3"/>
      <c r="G606" s="3"/>
      <c r="H606" s="3"/>
      <c r="I606" s="3"/>
      <c r="J606" s="3"/>
      <c r="K606" s="3"/>
      <c r="L606" s="3"/>
      <c r="M606" s="3"/>
      <c r="N606" s="3"/>
      <c r="O606" s="103"/>
      <c r="P606" s="103"/>
      <c r="Q606" s="103"/>
      <c r="R606" s="103"/>
      <c r="S606" s="103"/>
      <c r="T606" s="103"/>
      <c r="U606" s="103"/>
      <c r="V606" s="103"/>
      <c r="W606" s="3"/>
      <c r="X606" s="3"/>
      <c r="Y606" s="3"/>
      <c r="Z606" s="3"/>
      <c r="AA606" s="2"/>
      <c r="AB606" s="3"/>
      <c r="AC606" s="3"/>
    </row>
    <row r="607" spans="1:29" ht="16.5">
      <c r="A607" s="3"/>
      <c r="B607" s="3"/>
      <c r="C607" s="3"/>
      <c r="D607" s="3"/>
      <c r="E607" s="3"/>
      <c r="F607" s="3"/>
      <c r="G607" s="3"/>
      <c r="H607" s="3"/>
      <c r="I607" s="3"/>
      <c r="J607" s="3"/>
      <c r="K607" s="3"/>
      <c r="L607" s="3"/>
      <c r="M607" s="3"/>
      <c r="N607" s="3"/>
      <c r="O607" s="103"/>
      <c r="P607" s="103"/>
      <c r="Q607" s="103"/>
      <c r="R607" s="103"/>
      <c r="S607" s="103"/>
      <c r="T607" s="103"/>
      <c r="U607" s="103"/>
      <c r="V607" s="103"/>
      <c r="W607" s="3"/>
      <c r="X607" s="3"/>
      <c r="Y607" s="3"/>
      <c r="Z607" s="3"/>
      <c r="AA607" s="2"/>
      <c r="AB607" s="3"/>
      <c r="AC607" s="3"/>
    </row>
    <row r="608" spans="1:29" ht="16.5">
      <c r="A608" s="3"/>
      <c r="B608" s="3"/>
      <c r="C608" s="3"/>
      <c r="D608" s="3"/>
      <c r="E608" s="3"/>
      <c r="F608" s="3"/>
      <c r="G608" s="3"/>
      <c r="H608" s="3"/>
      <c r="I608" s="3"/>
      <c r="J608" s="3"/>
      <c r="K608" s="3"/>
      <c r="L608" s="3"/>
      <c r="M608" s="3"/>
      <c r="N608" s="3"/>
      <c r="O608" s="103"/>
      <c r="P608" s="103"/>
      <c r="Q608" s="103"/>
      <c r="R608" s="103"/>
      <c r="S608" s="103"/>
      <c r="T608" s="103"/>
      <c r="U608" s="103"/>
      <c r="V608" s="103"/>
      <c r="W608" s="3"/>
      <c r="X608" s="3"/>
      <c r="Y608" s="3"/>
      <c r="Z608" s="3"/>
      <c r="AA608" s="2"/>
      <c r="AB608" s="3"/>
      <c r="AC608" s="3"/>
    </row>
    <row r="609" spans="1:29" ht="16.5">
      <c r="A609" s="3"/>
      <c r="B609" s="3"/>
      <c r="C609" s="3"/>
      <c r="D609" s="3"/>
      <c r="E609" s="3"/>
      <c r="F609" s="3"/>
      <c r="G609" s="3"/>
      <c r="H609" s="3"/>
      <c r="I609" s="3"/>
      <c r="J609" s="3"/>
      <c r="K609" s="3"/>
      <c r="L609" s="3"/>
      <c r="M609" s="3"/>
      <c r="N609" s="3"/>
      <c r="O609" s="103"/>
      <c r="P609" s="103"/>
      <c r="Q609" s="103"/>
      <c r="R609" s="103"/>
      <c r="S609" s="103"/>
      <c r="T609" s="103"/>
      <c r="U609" s="103"/>
      <c r="V609" s="103"/>
      <c r="W609" s="3"/>
      <c r="X609" s="3"/>
      <c r="Y609" s="3"/>
      <c r="Z609" s="3"/>
      <c r="AA609" s="2"/>
      <c r="AB609" s="3"/>
      <c r="AC609" s="3"/>
    </row>
    <row r="610" spans="1:29" ht="16.5">
      <c r="A610" s="3"/>
      <c r="B610" s="3"/>
      <c r="C610" s="3"/>
      <c r="D610" s="3"/>
      <c r="E610" s="3"/>
      <c r="F610" s="3"/>
      <c r="G610" s="3"/>
      <c r="H610" s="3"/>
      <c r="I610" s="3"/>
      <c r="J610" s="3"/>
      <c r="K610" s="3"/>
      <c r="L610" s="3"/>
      <c r="M610" s="3"/>
      <c r="N610" s="3"/>
      <c r="O610" s="103"/>
      <c r="P610" s="103"/>
      <c r="Q610" s="103"/>
      <c r="R610" s="103"/>
      <c r="S610" s="103"/>
      <c r="T610" s="103"/>
      <c r="U610" s="103"/>
      <c r="V610" s="103"/>
      <c r="W610" s="3"/>
      <c r="X610" s="3"/>
      <c r="Y610" s="3"/>
      <c r="Z610" s="3"/>
      <c r="AA610" s="2"/>
      <c r="AB610" s="3"/>
      <c r="AC610" s="3"/>
    </row>
    <row r="611" spans="1:29" ht="16.5">
      <c r="A611" s="3"/>
      <c r="B611" s="3"/>
      <c r="C611" s="3"/>
      <c r="D611" s="3"/>
      <c r="E611" s="3"/>
      <c r="F611" s="3"/>
      <c r="G611" s="3"/>
      <c r="H611" s="3"/>
      <c r="I611" s="3"/>
      <c r="J611" s="3"/>
      <c r="K611" s="3"/>
      <c r="L611" s="3"/>
      <c r="M611" s="3"/>
      <c r="N611" s="3"/>
      <c r="O611" s="103"/>
      <c r="P611" s="103"/>
      <c r="Q611" s="103"/>
      <c r="R611" s="103"/>
      <c r="S611" s="103"/>
      <c r="T611" s="103"/>
      <c r="U611" s="103"/>
      <c r="V611" s="103"/>
      <c r="W611" s="3"/>
      <c r="X611" s="3"/>
      <c r="Y611" s="3"/>
      <c r="Z611" s="3"/>
      <c r="AA611" s="2"/>
      <c r="AB611" s="3"/>
      <c r="AC611" s="3"/>
    </row>
    <row r="612" spans="1:29" ht="16.5">
      <c r="A612" s="3"/>
      <c r="B612" s="3"/>
      <c r="C612" s="3"/>
      <c r="D612" s="3"/>
      <c r="E612" s="3"/>
      <c r="F612" s="3"/>
      <c r="G612" s="3"/>
      <c r="H612" s="3"/>
      <c r="I612" s="3"/>
      <c r="J612" s="3"/>
      <c r="K612" s="3"/>
      <c r="L612" s="3"/>
      <c r="M612" s="3"/>
      <c r="N612" s="3"/>
      <c r="O612" s="103"/>
      <c r="P612" s="103"/>
      <c r="Q612" s="103"/>
      <c r="R612" s="103"/>
      <c r="S612" s="103"/>
      <c r="T612" s="103"/>
      <c r="U612" s="103"/>
      <c r="V612" s="103"/>
      <c r="W612" s="3"/>
      <c r="X612" s="3"/>
      <c r="Y612" s="3"/>
      <c r="Z612" s="3"/>
      <c r="AA612" s="2"/>
      <c r="AB612" s="3"/>
      <c r="AC612" s="3"/>
    </row>
    <row r="613" spans="1:29" ht="16.5">
      <c r="A613" s="3"/>
      <c r="B613" s="3"/>
      <c r="C613" s="3"/>
      <c r="D613" s="3"/>
      <c r="E613" s="3"/>
      <c r="F613" s="3"/>
      <c r="G613" s="3"/>
      <c r="H613" s="3"/>
      <c r="I613" s="3"/>
      <c r="J613" s="3"/>
      <c r="K613" s="3"/>
      <c r="L613" s="3"/>
      <c r="M613" s="3"/>
      <c r="N613" s="3"/>
      <c r="O613" s="103"/>
      <c r="P613" s="103"/>
      <c r="Q613" s="103"/>
      <c r="R613" s="103"/>
      <c r="S613" s="103"/>
      <c r="T613" s="103"/>
      <c r="U613" s="103"/>
      <c r="V613" s="103"/>
      <c r="W613" s="3"/>
      <c r="X613" s="3"/>
      <c r="Y613" s="3"/>
      <c r="Z613" s="3"/>
      <c r="AA613" s="2"/>
      <c r="AB613" s="3"/>
      <c r="AC613" s="3"/>
    </row>
    <row r="614" spans="1:29" ht="16.5">
      <c r="A614" s="3"/>
      <c r="B614" s="3"/>
      <c r="C614" s="3"/>
      <c r="D614" s="3"/>
      <c r="E614" s="3"/>
      <c r="F614" s="3"/>
      <c r="G614" s="3"/>
      <c r="H614" s="3"/>
      <c r="I614" s="3"/>
      <c r="J614" s="3"/>
      <c r="K614" s="3"/>
      <c r="L614" s="3"/>
      <c r="M614" s="3"/>
      <c r="N614" s="3"/>
      <c r="O614" s="103"/>
      <c r="P614" s="103"/>
      <c r="Q614" s="103"/>
      <c r="R614" s="103"/>
      <c r="S614" s="103"/>
      <c r="T614" s="103"/>
      <c r="U614" s="103"/>
      <c r="V614" s="103"/>
      <c r="W614" s="3"/>
      <c r="X614" s="3"/>
      <c r="Y614" s="3"/>
      <c r="Z614" s="3"/>
      <c r="AA614" s="2"/>
      <c r="AB614" s="3"/>
      <c r="AC614" s="3"/>
    </row>
    <row r="615" spans="1:29" ht="16.5">
      <c r="A615" s="3"/>
      <c r="B615" s="3"/>
      <c r="C615" s="3"/>
      <c r="D615" s="3"/>
      <c r="E615" s="3"/>
      <c r="F615" s="3"/>
      <c r="G615" s="3"/>
      <c r="H615" s="3"/>
      <c r="I615" s="3"/>
      <c r="J615" s="3"/>
      <c r="K615" s="3"/>
      <c r="L615" s="3"/>
      <c r="M615" s="3"/>
      <c r="N615" s="3"/>
      <c r="O615" s="103"/>
      <c r="P615" s="103"/>
      <c r="Q615" s="103"/>
      <c r="R615" s="103"/>
      <c r="S615" s="103"/>
      <c r="T615" s="103"/>
      <c r="U615" s="103"/>
      <c r="V615" s="103"/>
      <c r="W615" s="3"/>
      <c r="X615" s="3"/>
      <c r="Y615" s="3"/>
      <c r="Z615" s="3"/>
      <c r="AA615" s="2"/>
      <c r="AB615" s="3"/>
      <c r="AC615" s="3"/>
    </row>
    <row r="616" spans="1:29" ht="16.5">
      <c r="A616" s="3"/>
      <c r="B616" s="3"/>
      <c r="C616" s="3"/>
      <c r="D616" s="3"/>
      <c r="E616" s="3"/>
      <c r="F616" s="3"/>
      <c r="G616" s="3"/>
      <c r="H616" s="3"/>
      <c r="I616" s="3"/>
      <c r="J616" s="3"/>
      <c r="K616" s="3"/>
      <c r="L616" s="3"/>
      <c r="M616" s="3"/>
      <c r="N616" s="3"/>
      <c r="O616" s="103"/>
      <c r="P616" s="103"/>
      <c r="Q616" s="103"/>
      <c r="R616" s="103"/>
      <c r="S616" s="103"/>
      <c r="T616" s="103"/>
      <c r="U616" s="103"/>
      <c r="V616" s="103"/>
      <c r="W616" s="3"/>
      <c r="X616" s="3"/>
      <c r="Y616" s="3"/>
      <c r="Z616" s="3"/>
      <c r="AA616" s="2"/>
      <c r="AB616" s="3"/>
      <c r="AC616" s="3"/>
    </row>
    <row r="617" spans="1:29" ht="16.5">
      <c r="A617" s="3"/>
      <c r="B617" s="3"/>
      <c r="C617" s="3"/>
      <c r="D617" s="3"/>
      <c r="E617" s="3"/>
      <c r="F617" s="3"/>
      <c r="G617" s="3"/>
      <c r="H617" s="3"/>
      <c r="I617" s="3"/>
      <c r="J617" s="3"/>
      <c r="K617" s="3"/>
      <c r="L617" s="3"/>
      <c r="M617" s="3"/>
      <c r="N617" s="3"/>
      <c r="O617" s="103"/>
      <c r="P617" s="103"/>
      <c r="Q617" s="103"/>
      <c r="R617" s="103"/>
      <c r="S617" s="103"/>
      <c r="T617" s="103"/>
      <c r="U617" s="103"/>
      <c r="V617" s="103"/>
      <c r="W617" s="3"/>
      <c r="X617" s="3"/>
      <c r="Y617" s="3"/>
      <c r="Z617" s="3"/>
      <c r="AA617" s="2"/>
      <c r="AB617" s="3"/>
      <c r="AC617" s="3"/>
    </row>
    <row r="618" spans="1:29" ht="16.5">
      <c r="A618" s="3"/>
      <c r="B618" s="3"/>
      <c r="C618" s="3"/>
      <c r="D618" s="3"/>
      <c r="E618" s="3"/>
      <c r="F618" s="3"/>
      <c r="G618" s="3"/>
      <c r="H618" s="3"/>
      <c r="I618" s="3"/>
      <c r="J618" s="3"/>
      <c r="K618" s="3"/>
      <c r="L618" s="3"/>
      <c r="M618" s="3"/>
      <c r="N618" s="3"/>
      <c r="O618" s="103"/>
      <c r="P618" s="103"/>
      <c r="Q618" s="103"/>
      <c r="R618" s="103"/>
      <c r="S618" s="103"/>
      <c r="T618" s="103"/>
      <c r="U618" s="103"/>
      <c r="V618" s="103"/>
      <c r="W618" s="3"/>
      <c r="X618" s="3"/>
      <c r="Y618" s="3"/>
      <c r="Z618" s="3"/>
      <c r="AA618" s="2"/>
      <c r="AB618" s="3"/>
      <c r="AC618" s="3"/>
    </row>
    <row r="619" spans="1:29" ht="16.5">
      <c r="A619" s="3"/>
      <c r="B619" s="3"/>
      <c r="C619" s="3"/>
      <c r="D619" s="3"/>
      <c r="E619" s="3"/>
      <c r="F619" s="3"/>
      <c r="G619" s="3"/>
      <c r="H619" s="3"/>
      <c r="I619" s="3"/>
      <c r="J619" s="3"/>
      <c r="K619" s="3"/>
      <c r="L619" s="3"/>
      <c r="M619" s="3"/>
      <c r="N619" s="3"/>
      <c r="O619" s="103"/>
      <c r="P619" s="103"/>
      <c r="Q619" s="103"/>
      <c r="R619" s="103"/>
      <c r="S619" s="103"/>
      <c r="T619" s="103"/>
      <c r="U619" s="103"/>
      <c r="V619" s="103"/>
      <c r="W619" s="3"/>
      <c r="X619" s="3"/>
      <c r="Y619" s="3"/>
      <c r="Z619" s="3"/>
      <c r="AA619" s="2"/>
      <c r="AB619" s="3"/>
      <c r="AC619" s="3"/>
    </row>
    <row r="620" spans="1:29" ht="16.5">
      <c r="A620" s="3"/>
      <c r="B620" s="3"/>
      <c r="C620" s="3"/>
      <c r="D620" s="3"/>
      <c r="E620" s="3"/>
      <c r="F620" s="3"/>
      <c r="G620" s="3"/>
      <c r="H620" s="3"/>
      <c r="I620" s="3"/>
      <c r="J620" s="3"/>
      <c r="K620" s="3"/>
      <c r="L620" s="3"/>
      <c r="M620" s="3"/>
      <c r="N620" s="3"/>
      <c r="O620" s="103"/>
      <c r="P620" s="103"/>
      <c r="Q620" s="103"/>
      <c r="R620" s="103"/>
      <c r="S620" s="103"/>
      <c r="T620" s="103"/>
      <c r="U620" s="103"/>
      <c r="V620" s="103"/>
      <c r="W620" s="3"/>
      <c r="X620" s="3"/>
      <c r="Y620" s="3"/>
      <c r="Z620" s="3"/>
      <c r="AA620" s="2"/>
      <c r="AB620" s="3"/>
      <c r="AC620" s="3"/>
    </row>
    <row r="621" spans="1:29" ht="16.5">
      <c r="A621" s="3"/>
      <c r="B621" s="3"/>
      <c r="C621" s="3"/>
      <c r="D621" s="3"/>
      <c r="E621" s="3"/>
      <c r="F621" s="3"/>
      <c r="G621" s="3"/>
      <c r="H621" s="3"/>
      <c r="I621" s="3"/>
      <c r="J621" s="3"/>
      <c r="K621" s="3"/>
      <c r="L621" s="3"/>
      <c r="M621" s="3"/>
      <c r="N621" s="3"/>
      <c r="O621" s="103"/>
      <c r="P621" s="103"/>
      <c r="Q621" s="103"/>
      <c r="R621" s="103"/>
      <c r="S621" s="103"/>
      <c r="T621" s="103"/>
      <c r="U621" s="103"/>
      <c r="V621" s="103"/>
      <c r="W621" s="3"/>
      <c r="X621" s="3"/>
      <c r="Y621" s="3"/>
      <c r="Z621" s="3"/>
      <c r="AA621" s="2"/>
      <c r="AB621" s="3"/>
      <c r="AC621" s="3"/>
    </row>
    <row r="622" spans="1:29" ht="16.5">
      <c r="A622" s="3"/>
      <c r="B622" s="3"/>
      <c r="C622" s="3"/>
      <c r="D622" s="3"/>
      <c r="E622" s="3"/>
      <c r="F622" s="3"/>
      <c r="G622" s="3"/>
      <c r="H622" s="3"/>
      <c r="I622" s="3"/>
      <c r="J622" s="3"/>
      <c r="K622" s="3"/>
      <c r="L622" s="3"/>
      <c r="M622" s="3"/>
      <c r="N622" s="3"/>
      <c r="O622" s="103"/>
      <c r="P622" s="103"/>
      <c r="Q622" s="103"/>
      <c r="R622" s="103"/>
      <c r="S622" s="103"/>
      <c r="T622" s="103"/>
      <c r="U622" s="103"/>
      <c r="V622" s="103"/>
      <c r="W622" s="3"/>
      <c r="X622" s="3"/>
      <c r="Y622" s="3"/>
      <c r="Z622" s="3"/>
      <c r="AA622" s="2"/>
      <c r="AB622" s="3"/>
      <c r="AC622" s="3"/>
    </row>
    <row r="623" spans="1:29" ht="16.5">
      <c r="A623" s="3"/>
      <c r="B623" s="3"/>
      <c r="C623" s="3"/>
      <c r="D623" s="3"/>
      <c r="E623" s="3"/>
      <c r="F623" s="3"/>
      <c r="G623" s="3"/>
      <c r="H623" s="3"/>
      <c r="I623" s="3"/>
      <c r="J623" s="3"/>
      <c r="K623" s="3"/>
      <c r="L623" s="3"/>
      <c r="M623" s="3"/>
      <c r="N623" s="3"/>
      <c r="O623" s="103"/>
      <c r="P623" s="103"/>
      <c r="Q623" s="103"/>
      <c r="R623" s="103"/>
      <c r="S623" s="103"/>
      <c r="T623" s="103"/>
      <c r="U623" s="103"/>
      <c r="V623" s="103"/>
      <c r="W623" s="3"/>
      <c r="X623" s="3"/>
      <c r="Y623" s="3"/>
      <c r="Z623" s="3"/>
      <c r="AA623" s="2"/>
      <c r="AB623" s="3"/>
      <c r="AC623" s="3"/>
    </row>
    <row r="624" spans="1:29" ht="16.5">
      <c r="A624" s="3"/>
      <c r="B624" s="3"/>
      <c r="C624" s="3"/>
      <c r="D624" s="3"/>
      <c r="E624" s="3"/>
      <c r="F624" s="3"/>
      <c r="G624" s="3"/>
      <c r="H624" s="3"/>
      <c r="I624" s="3"/>
      <c r="J624" s="3"/>
      <c r="K624" s="3"/>
      <c r="L624" s="3"/>
      <c r="M624" s="3"/>
      <c r="N624" s="3"/>
      <c r="O624" s="103"/>
      <c r="P624" s="103"/>
      <c r="Q624" s="103"/>
      <c r="R624" s="103"/>
      <c r="S624" s="103"/>
      <c r="T624" s="103"/>
      <c r="U624" s="103"/>
      <c r="V624" s="103"/>
      <c r="W624" s="3"/>
      <c r="X624" s="3"/>
      <c r="Y624" s="3"/>
      <c r="Z624" s="3"/>
      <c r="AA624" s="2"/>
      <c r="AB624" s="3"/>
      <c r="AC624" s="3"/>
    </row>
    <row r="625" spans="1:29" ht="16.5">
      <c r="A625" s="3"/>
      <c r="B625" s="3"/>
      <c r="C625" s="3"/>
      <c r="D625" s="3"/>
      <c r="E625" s="3"/>
      <c r="F625" s="3"/>
      <c r="G625" s="3"/>
      <c r="H625" s="3"/>
      <c r="I625" s="3"/>
      <c r="J625" s="3"/>
      <c r="K625" s="3"/>
      <c r="L625" s="3"/>
      <c r="M625" s="3"/>
      <c r="N625" s="3"/>
      <c r="O625" s="103"/>
      <c r="P625" s="103"/>
      <c r="Q625" s="103"/>
      <c r="R625" s="103"/>
      <c r="S625" s="103"/>
      <c r="T625" s="103"/>
      <c r="U625" s="103"/>
      <c r="V625" s="103"/>
      <c r="W625" s="3"/>
      <c r="X625" s="3"/>
      <c r="Y625" s="3"/>
      <c r="Z625" s="3"/>
      <c r="AA625" s="2"/>
      <c r="AB625" s="3"/>
      <c r="AC625" s="3"/>
    </row>
    <row r="626" spans="1:29" ht="16.5">
      <c r="A626" s="3"/>
      <c r="B626" s="3"/>
      <c r="C626" s="3"/>
      <c r="D626" s="3"/>
      <c r="E626" s="3"/>
      <c r="F626" s="3"/>
      <c r="G626" s="3"/>
      <c r="H626" s="3"/>
      <c r="I626" s="3"/>
      <c r="J626" s="3"/>
      <c r="K626" s="3"/>
      <c r="L626" s="3"/>
      <c r="M626" s="3"/>
      <c r="N626" s="3"/>
      <c r="O626" s="103"/>
      <c r="P626" s="103"/>
      <c r="Q626" s="103"/>
      <c r="R626" s="103"/>
      <c r="S626" s="103"/>
      <c r="T626" s="103"/>
      <c r="U626" s="103"/>
      <c r="V626" s="103"/>
      <c r="W626" s="3"/>
      <c r="X626" s="3"/>
      <c r="Y626" s="3"/>
      <c r="Z626" s="3"/>
      <c r="AA626" s="2"/>
      <c r="AB626" s="3"/>
      <c r="AC626" s="3"/>
    </row>
    <row r="627" spans="1:29" ht="16.5">
      <c r="A627" s="3"/>
      <c r="B627" s="3"/>
      <c r="C627" s="3"/>
      <c r="D627" s="3"/>
      <c r="E627" s="3"/>
      <c r="F627" s="3"/>
      <c r="G627" s="3"/>
      <c r="H627" s="3"/>
      <c r="I627" s="3"/>
      <c r="J627" s="3"/>
      <c r="K627" s="3"/>
      <c r="L627" s="3"/>
      <c r="M627" s="3"/>
      <c r="N627" s="3"/>
      <c r="O627" s="103"/>
      <c r="P627" s="103"/>
      <c r="Q627" s="103"/>
      <c r="R627" s="103"/>
      <c r="S627" s="103"/>
      <c r="T627" s="103"/>
      <c r="U627" s="103"/>
      <c r="V627" s="103"/>
      <c r="W627" s="3"/>
      <c r="X627" s="3"/>
      <c r="Y627" s="3"/>
      <c r="Z627" s="3"/>
      <c r="AA627" s="2"/>
      <c r="AB627" s="3"/>
      <c r="AC627" s="3"/>
    </row>
    <row r="628" spans="1:29" ht="16.5">
      <c r="A628" s="3"/>
      <c r="B628" s="3"/>
      <c r="C628" s="3"/>
      <c r="D628" s="3"/>
      <c r="E628" s="3"/>
      <c r="F628" s="3"/>
      <c r="G628" s="3"/>
      <c r="H628" s="3"/>
      <c r="I628" s="3"/>
      <c r="J628" s="3"/>
      <c r="K628" s="3"/>
      <c r="L628" s="3"/>
      <c r="M628" s="3"/>
      <c r="N628" s="3"/>
      <c r="O628" s="103"/>
      <c r="P628" s="103"/>
      <c r="Q628" s="103"/>
      <c r="R628" s="103"/>
      <c r="S628" s="103"/>
      <c r="T628" s="103"/>
      <c r="U628" s="103"/>
      <c r="V628" s="103"/>
      <c r="W628" s="3"/>
      <c r="X628" s="3"/>
      <c r="Y628" s="3"/>
      <c r="Z628" s="3"/>
      <c r="AA628" s="2"/>
      <c r="AB628" s="3"/>
      <c r="AC628" s="3"/>
    </row>
    <row r="629" spans="1:29" ht="16.5">
      <c r="A629" s="3"/>
      <c r="B629" s="3"/>
      <c r="C629" s="3"/>
      <c r="D629" s="3"/>
      <c r="E629" s="3"/>
      <c r="F629" s="3"/>
      <c r="G629" s="3"/>
      <c r="H629" s="3"/>
      <c r="I629" s="3"/>
      <c r="J629" s="3"/>
      <c r="K629" s="3"/>
      <c r="L629" s="3"/>
      <c r="M629" s="3"/>
      <c r="N629" s="3"/>
      <c r="O629" s="103"/>
      <c r="P629" s="103"/>
      <c r="Q629" s="103"/>
      <c r="R629" s="103"/>
      <c r="S629" s="103"/>
      <c r="T629" s="103"/>
      <c r="U629" s="103"/>
      <c r="V629" s="103"/>
      <c r="W629" s="3"/>
      <c r="X629" s="3"/>
      <c r="Y629" s="3"/>
      <c r="Z629" s="3"/>
      <c r="AA629" s="2"/>
      <c r="AB629" s="3"/>
      <c r="AC629" s="3"/>
    </row>
    <row r="630" spans="1:29" ht="16.5">
      <c r="A630" s="3"/>
      <c r="B630" s="3"/>
      <c r="C630" s="3"/>
      <c r="D630" s="3"/>
      <c r="E630" s="3"/>
      <c r="F630" s="3"/>
      <c r="G630" s="3"/>
      <c r="H630" s="3"/>
      <c r="I630" s="3"/>
      <c r="J630" s="3"/>
      <c r="K630" s="3"/>
      <c r="L630" s="3"/>
      <c r="M630" s="3"/>
      <c r="N630" s="3"/>
      <c r="O630" s="103"/>
      <c r="P630" s="103"/>
      <c r="Q630" s="103"/>
      <c r="R630" s="103"/>
      <c r="S630" s="103"/>
      <c r="T630" s="103"/>
      <c r="U630" s="103"/>
      <c r="V630" s="103"/>
      <c r="W630" s="3"/>
      <c r="X630" s="3"/>
      <c r="Y630" s="3"/>
      <c r="Z630" s="3"/>
      <c r="AA630" s="2"/>
      <c r="AB630" s="3"/>
      <c r="AC630" s="3"/>
    </row>
    <row r="631" spans="1:29" ht="16.5">
      <c r="A631" s="3"/>
      <c r="B631" s="3"/>
      <c r="C631" s="3"/>
      <c r="D631" s="3"/>
      <c r="E631" s="3"/>
      <c r="F631" s="3"/>
      <c r="G631" s="3"/>
      <c r="H631" s="3"/>
      <c r="I631" s="3"/>
      <c r="J631" s="3"/>
      <c r="K631" s="3"/>
      <c r="L631" s="3"/>
      <c r="M631" s="3"/>
      <c r="N631" s="3"/>
      <c r="O631" s="103"/>
      <c r="P631" s="103"/>
      <c r="Q631" s="103"/>
      <c r="R631" s="103"/>
      <c r="S631" s="103"/>
      <c r="T631" s="103"/>
      <c r="U631" s="103"/>
      <c r="V631" s="103"/>
      <c r="W631" s="3"/>
      <c r="X631" s="3"/>
      <c r="Y631" s="3"/>
      <c r="Z631" s="3"/>
      <c r="AA631" s="2"/>
      <c r="AB631" s="3"/>
      <c r="AC631" s="3"/>
    </row>
    <row r="632" spans="1:29" ht="16.5">
      <c r="A632" s="3"/>
      <c r="B632" s="3"/>
      <c r="C632" s="3"/>
      <c r="D632" s="3"/>
      <c r="E632" s="3"/>
      <c r="F632" s="3"/>
      <c r="G632" s="3"/>
      <c r="H632" s="3"/>
      <c r="I632" s="3"/>
      <c r="J632" s="3"/>
      <c r="K632" s="3"/>
      <c r="L632" s="3"/>
      <c r="M632" s="3"/>
      <c r="N632" s="3"/>
      <c r="O632" s="103"/>
      <c r="P632" s="103"/>
      <c r="Q632" s="103"/>
      <c r="R632" s="103"/>
      <c r="S632" s="103"/>
      <c r="T632" s="103"/>
      <c r="U632" s="103"/>
      <c r="V632" s="103"/>
      <c r="W632" s="3"/>
      <c r="X632" s="3"/>
      <c r="Y632" s="3"/>
      <c r="Z632" s="3"/>
      <c r="AA632" s="2"/>
      <c r="AB632" s="3"/>
      <c r="AC632" s="3"/>
    </row>
    <row r="633" spans="1:29" ht="16.5">
      <c r="A633" s="3"/>
      <c r="B633" s="3"/>
      <c r="C633" s="3"/>
      <c r="D633" s="3"/>
      <c r="E633" s="3"/>
      <c r="F633" s="3"/>
      <c r="G633" s="3"/>
      <c r="H633" s="3"/>
      <c r="I633" s="3"/>
      <c r="J633" s="3"/>
      <c r="K633" s="3"/>
      <c r="L633" s="3"/>
      <c r="M633" s="3"/>
      <c r="N633" s="3"/>
      <c r="O633" s="103"/>
      <c r="P633" s="103"/>
      <c r="Q633" s="103"/>
      <c r="R633" s="103"/>
      <c r="S633" s="103"/>
      <c r="T633" s="103"/>
      <c r="U633" s="103"/>
      <c r="V633" s="103"/>
      <c r="W633" s="3"/>
      <c r="X633" s="3"/>
      <c r="Y633" s="3"/>
      <c r="Z633" s="3"/>
      <c r="AA633" s="2"/>
      <c r="AB633" s="3"/>
      <c r="AC633" s="3"/>
    </row>
    <row r="634" spans="1:29" ht="16.5">
      <c r="A634" s="3"/>
      <c r="B634" s="3"/>
      <c r="C634" s="3"/>
      <c r="D634" s="3"/>
      <c r="E634" s="3"/>
      <c r="F634" s="3"/>
      <c r="G634" s="3"/>
      <c r="H634" s="3"/>
      <c r="I634" s="3"/>
      <c r="J634" s="3"/>
      <c r="K634" s="3"/>
      <c r="L634" s="3"/>
      <c r="M634" s="3"/>
      <c r="N634" s="3"/>
      <c r="O634" s="103"/>
      <c r="P634" s="103"/>
      <c r="Q634" s="103"/>
      <c r="R634" s="103"/>
      <c r="S634" s="103"/>
      <c r="T634" s="103"/>
      <c r="U634" s="103"/>
      <c r="V634" s="103"/>
      <c r="W634" s="3"/>
      <c r="X634" s="3"/>
      <c r="Y634" s="3"/>
      <c r="Z634" s="3"/>
      <c r="AA634" s="2"/>
      <c r="AB634" s="3"/>
      <c r="AC634" s="3"/>
    </row>
    <row r="635" spans="1:29" ht="16.5">
      <c r="A635" s="3"/>
      <c r="B635" s="3"/>
      <c r="C635" s="3"/>
      <c r="D635" s="3"/>
      <c r="E635" s="3"/>
      <c r="F635" s="3"/>
      <c r="G635" s="3"/>
      <c r="H635" s="3"/>
      <c r="I635" s="3"/>
      <c r="J635" s="3"/>
      <c r="K635" s="3"/>
      <c r="L635" s="3"/>
      <c r="M635" s="3"/>
      <c r="N635" s="3"/>
      <c r="O635" s="103"/>
      <c r="P635" s="103"/>
      <c r="Q635" s="103"/>
      <c r="R635" s="103"/>
      <c r="S635" s="103"/>
      <c r="T635" s="103"/>
      <c r="U635" s="103"/>
      <c r="V635" s="103"/>
      <c r="W635" s="3"/>
      <c r="X635" s="3"/>
      <c r="Y635" s="3"/>
      <c r="Z635" s="3"/>
      <c r="AA635" s="2"/>
      <c r="AB635" s="3"/>
      <c r="AC635" s="3"/>
    </row>
    <row r="636" spans="1:29" ht="16.5">
      <c r="A636" s="3"/>
      <c r="B636" s="3"/>
      <c r="C636" s="3"/>
      <c r="D636" s="3"/>
      <c r="E636" s="3"/>
      <c r="F636" s="3"/>
      <c r="G636" s="3"/>
      <c r="H636" s="3"/>
      <c r="I636" s="3"/>
      <c r="J636" s="3"/>
      <c r="K636" s="3"/>
      <c r="L636" s="3"/>
      <c r="M636" s="3"/>
      <c r="N636" s="3"/>
      <c r="O636" s="103"/>
      <c r="P636" s="103"/>
      <c r="Q636" s="103"/>
      <c r="R636" s="103"/>
      <c r="S636" s="103"/>
      <c r="T636" s="103"/>
      <c r="U636" s="103"/>
      <c r="V636" s="103"/>
      <c r="W636" s="3"/>
      <c r="X636" s="3"/>
      <c r="Y636" s="3"/>
      <c r="Z636" s="3"/>
      <c r="AA636" s="2"/>
      <c r="AB636" s="3"/>
      <c r="AC636" s="3"/>
    </row>
    <row r="637" spans="1:29" ht="16.5">
      <c r="A637" s="3"/>
      <c r="B637" s="3"/>
      <c r="C637" s="3"/>
      <c r="D637" s="3"/>
      <c r="E637" s="3"/>
      <c r="F637" s="3"/>
      <c r="G637" s="3"/>
      <c r="H637" s="3"/>
      <c r="I637" s="3"/>
      <c r="J637" s="3"/>
      <c r="K637" s="3"/>
      <c r="L637" s="3"/>
      <c r="M637" s="3"/>
      <c r="N637" s="3"/>
      <c r="O637" s="103"/>
      <c r="P637" s="103"/>
      <c r="Q637" s="103"/>
      <c r="R637" s="103"/>
      <c r="S637" s="103"/>
      <c r="T637" s="103"/>
      <c r="U637" s="103"/>
      <c r="V637" s="103"/>
      <c r="W637" s="3"/>
      <c r="X637" s="3"/>
      <c r="Y637" s="3"/>
      <c r="Z637" s="3"/>
      <c r="AA637" s="2"/>
      <c r="AB637" s="3"/>
      <c r="AC637" s="3"/>
    </row>
    <row r="638" spans="1:29" ht="16.5">
      <c r="A638" s="3"/>
      <c r="B638" s="3"/>
      <c r="C638" s="3"/>
      <c r="D638" s="3"/>
      <c r="E638" s="3"/>
      <c r="F638" s="3"/>
      <c r="G638" s="3"/>
      <c r="H638" s="3"/>
      <c r="I638" s="3"/>
      <c r="J638" s="3"/>
      <c r="K638" s="3"/>
      <c r="L638" s="3"/>
      <c r="M638" s="3"/>
      <c r="N638" s="3"/>
      <c r="O638" s="103"/>
      <c r="P638" s="103"/>
      <c r="Q638" s="103"/>
      <c r="R638" s="103"/>
      <c r="S638" s="103"/>
      <c r="T638" s="103"/>
      <c r="U638" s="103"/>
      <c r="V638" s="103"/>
      <c r="W638" s="3"/>
      <c r="X638" s="3"/>
      <c r="Y638" s="3"/>
      <c r="Z638" s="3"/>
      <c r="AA638" s="2"/>
      <c r="AB638" s="3"/>
      <c r="AC638" s="3"/>
    </row>
    <row r="639" spans="1:29" ht="16.5">
      <c r="A639" s="3"/>
      <c r="B639" s="3"/>
      <c r="C639" s="3"/>
      <c r="D639" s="3"/>
      <c r="E639" s="3"/>
      <c r="F639" s="3"/>
      <c r="G639" s="3"/>
      <c r="H639" s="3"/>
      <c r="I639" s="3"/>
      <c r="J639" s="3"/>
      <c r="K639" s="3"/>
      <c r="L639" s="3"/>
      <c r="M639" s="3"/>
      <c r="N639" s="3"/>
      <c r="O639" s="103"/>
      <c r="P639" s="103"/>
      <c r="Q639" s="103"/>
      <c r="R639" s="103"/>
      <c r="S639" s="103"/>
      <c r="T639" s="103"/>
      <c r="U639" s="103"/>
      <c r="V639" s="103"/>
      <c r="W639" s="3"/>
      <c r="X639" s="3"/>
      <c r="Y639" s="3"/>
      <c r="Z639" s="3"/>
      <c r="AA639" s="2"/>
      <c r="AB639" s="3"/>
      <c r="AC639" s="3"/>
    </row>
    <row r="640" spans="1:29" ht="16.5">
      <c r="A640" s="3"/>
      <c r="B640" s="3"/>
      <c r="C640" s="3"/>
      <c r="D640" s="3"/>
      <c r="E640" s="3"/>
      <c r="F640" s="3"/>
      <c r="G640" s="3"/>
      <c r="H640" s="3"/>
      <c r="I640" s="3"/>
      <c r="J640" s="3"/>
      <c r="K640" s="3"/>
      <c r="L640" s="3"/>
      <c r="M640" s="3"/>
      <c r="N640" s="3"/>
      <c r="O640" s="103"/>
      <c r="P640" s="103"/>
      <c r="Q640" s="103"/>
      <c r="R640" s="103"/>
      <c r="S640" s="103"/>
      <c r="T640" s="103"/>
      <c r="U640" s="103"/>
      <c r="V640" s="103"/>
      <c r="W640" s="3"/>
      <c r="X640" s="3"/>
      <c r="Y640" s="3"/>
      <c r="Z640" s="3"/>
      <c r="AA640" s="2"/>
      <c r="AB640" s="3"/>
      <c r="AC640" s="3"/>
    </row>
    <row r="641" spans="1:29" ht="16.5">
      <c r="A641" s="3"/>
      <c r="B641" s="3"/>
      <c r="C641" s="3"/>
      <c r="D641" s="3"/>
      <c r="E641" s="3"/>
      <c r="F641" s="3"/>
      <c r="G641" s="3"/>
      <c r="H641" s="3"/>
      <c r="I641" s="3"/>
      <c r="J641" s="3"/>
      <c r="K641" s="3"/>
      <c r="L641" s="3"/>
      <c r="M641" s="3"/>
      <c r="N641" s="3"/>
      <c r="O641" s="103"/>
      <c r="P641" s="103"/>
      <c r="Q641" s="103"/>
      <c r="R641" s="103"/>
      <c r="S641" s="103"/>
      <c r="T641" s="103"/>
      <c r="U641" s="103"/>
      <c r="V641" s="103"/>
      <c r="W641" s="3"/>
      <c r="X641" s="3"/>
      <c r="Y641" s="3"/>
      <c r="Z641" s="3"/>
      <c r="AA641" s="2"/>
      <c r="AB641" s="3"/>
      <c r="AC641" s="3"/>
    </row>
    <row r="642" spans="1:29" ht="16.5">
      <c r="A642" s="3"/>
      <c r="B642" s="3"/>
      <c r="C642" s="3"/>
      <c r="D642" s="3"/>
      <c r="E642" s="3"/>
      <c r="F642" s="3"/>
      <c r="G642" s="3"/>
      <c r="H642" s="3"/>
      <c r="I642" s="3"/>
      <c r="J642" s="3"/>
      <c r="K642" s="3"/>
      <c r="L642" s="3"/>
      <c r="M642" s="3"/>
      <c r="N642" s="3"/>
      <c r="O642" s="103"/>
      <c r="P642" s="103"/>
      <c r="Q642" s="103"/>
      <c r="R642" s="103"/>
      <c r="S642" s="103"/>
      <c r="T642" s="103"/>
      <c r="U642" s="103"/>
      <c r="V642" s="103"/>
      <c r="W642" s="3"/>
      <c r="X642" s="3"/>
      <c r="Y642" s="3"/>
      <c r="Z642" s="3"/>
      <c r="AA642" s="2"/>
      <c r="AB642" s="3"/>
      <c r="AC642" s="3"/>
    </row>
    <row r="643" spans="1:29" ht="16.5">
      <c r="A643" s="3"/>
      <c r="B643" s="3"/>
      <c r="C643" s="3"/>
      <c r="D643" s="3"/>
      <c r="E643" s="3"/>
      <c r="F643" s="3"/>
      <c r="G643" s="3"/>
      <c r="H643" s="3"/>
      <c r="I643" s="3"/>
      <c r="J643" s="3"/>
      <c r="K643" s="3"/>
      <c r="L643" s="3"/>
      <c r="M643" s="3"/>
      <c r="N643" s="3"/>
      <c r="O643" s="103"/>
      <c r="P643" s="103"/>
      <c r="Q643" s="103"/>
      <c r="R643" s="103"/>
      <c r="S643" s="103"/>
      <c r="T643" s="103"/>
      <c r="U643" s="103"/>
      <c r="V643" s="103"/>
      <c r="W643" s="3"/>
      <c r="X643" s="3"/>
      <c r="Y643" s="3"/>
      <c r="Z643" s="3"/>
      <c r="AA643" s="2"/>
      <c r="AB643" s="3"/>
      <c r="AC643" s="3"/>
    </row>
    <row r="644" spans="1:29" ht="16.5">
      <c r="A644" s="3"/>
      <c r="B644" s="3"/>
      <c r="C644" s="3"/>
      <c r="D644" s="3"/>
      <c r="E644" s="3"/>
      <c r="F644" s="3"/>
      <c r="G644" s="3"/>
      <c r="H644" s="3"/>
      <c r="I644" s="3"/>
      <c r="J644" s="3"/>
      <c r="K644" s="3"/>
      <c r="L644" s="3"/>
      <c r="M644" s="3"/>
      <c r="N644" s="3"/>
      <c r="O644" s="103"/>
      <c r="P644" s="103"/>
      <c r="Q644" s="103"/>
      <c r="R644" s="103"/>
      <c r="S644" s="103"/>
      <c r="T644" s="103"/>
      <c r="U644" s="103"/>
      <c r="V644" s="103"/>
      <c r="W644" s="3"/>
      <c r="X644" s="3"/>
      <c r="Y644" s="3"/>
      <c r="Z644" s="3"/>
      <c r="AA644" s="2"/>
      <c r="AB644" s="3"/>
      <c r="AC644" s="3"/>
    </row>
    <row r="645" spans="1:29" ht="16.5">
      <c r="A645" s="3"/>
      <c r="B645" s="3"/>
      <c r="C645" s="3"/>
      <c r="D645" s="3"/>
      <c r="E645" s="3"/>
      <c r="F645" s="3"/>
      <c r="G645" s="3"/>
      <c r="H645" s="3"/>
      <c r="I645" s="3"/>
      <c r="J645" s="3"/>
      <c r="K645" s="3"/>
      <c r="L645" s="3"/>
      <c r="M645" s="3"/>
      <c r="N645" s="3"/>
      <c r="O645" s="103"/>
      <c r="P645" s="103"/>
      <c r="Q645" s="103"/>
      <c r="R645" s="103"/>
      <c r="S645" s="103"/>
      <c r="T645" s="103"/>
      <c r="U645" s="103"/>
      <c r="V645" s="103"/>
      <c r="W645" s="3"/>
      <c r="X645" s="3"/>
      <c r="Y645" s="3"/>
      <c r="Z645" s="3"/>
      <c r="AA645" s="2"/>
      <c r="AB645" s="3"/>
      <c r="AC645" s="3"/>
    </row>
    <row r="646" spans="1:29" ht="16.5">
      <c r="A646" s="3"/>
      <c r="B646" s="3"/>
      <c r="C646" s="3"/>
      <c r="D646" s="3"/>
      <c r="E646" s="3"/>
      <c r="F646" s="3"/>
      <c r="G646" s="3"/>
      <c r="H646" s="3"/>
      <c r="I646" s="3"/>
      <c r="J646" s="3"/>
      <c r="K646" s="3"/>
      <c r="L646" s="3"/>
      <c r="M646" s="3"/>
      <c r="N646" s="3"/>
      <c r="O646" s="103"/>
      <c r="P646" s="103"/>
      <c r="Q646" s="103"/>
      <c r="R646" s="103"/>
      <c r="S646" s="103"/>
      <c r="T646" s="103"/>
      <c r="U646" s="103"/>
      <c r="V646" s="103"/>
      <c r="W646" s="3"/>
      <c r="X646" s="3"/>
      <c r="Y646" s="3"/>
      <c r="Z646" s="3"/>
      <c r="AA646" s="2"/>
      <c r="AB646" s="3"/>
      <c r="AC646" s="3"/>
    </row>
    <row r="647" spans="1:29" ht="16.5">
      <c r="A647" s="3"/>
      <c r="B647" s="3"/>
      <c r="C647" s="3"/>
      <c r="D647" s="3"/>
      <c r="E647" s="3"/>
      <c r="F647" s="3"/>
      <c r="G647" s="3"/>
      <c r="H647" s="3"/>
      <c r="I647" s="3"/>
      <c r="J647" s="3"/>
      <c r="K647" s="3"/>
      <c r="L647" s="3"/>
      <c r="M647" s="3"/>
      <c r="N647" s="3"/>
      <c r="O647" s="103"/>
      <c r="P647" s="103"/>
      <c r="Q647" s="103"/>
      <c r="R647" s="103"/>
      <c r="S647" s="103"/>
      <c r="T647" s="103"/>
      <c r="U647" s="103"/>
      <c r="V647" s="103"/>
      <c r="W647" s="3"/>
      <c r="X647" s="3"/>
      <c r="Y647" s="3"/>
      <c r="Z647" s="3"/>
      <c r="AA647" s="2"/>
      <c r="AB647" s="3"/>
      <c r="AC647" s="3"/>
    </row>
    <row r="648" spans="1:29" ht="16.5">
      <c r="A648" s="3"/>
      <c r="B648" s="3"/>
      <c r="C648" s="3"/>
      <c r="D648" s="3"/>
      <c r="E648" s="3"/>
      <c r="F648" s="3"/>
      <c r="G648" s="3"/>
      <c r="H648" s="3"/>
      <c r="I648" s="3"/>
      <c r="J648" s="3"/>
      <c r="K648" s="3"/>
      <c r="L648" s="3"/>
      <c r="M648" s="3"/>
      <c r="N648" s="3"/>
      <c r="O648" s="103"/>
      <c r="P648" s="103"/>
      <c r="Q648" s="103"/>
      <c r="R648" s="103"/>
      <c r="S648" s="103"/>
      <c r="T648" s="103"/>
      <c r="U648" s="103"/>
      <c r="V648" s="103"/>
      <c r="W648" s="3"/>
      <c r="X648" s="3"/>
      <c r="Y648" s="3"/>
      <c r="Z648" s="3"/>
      <c r="AA648" s="2"/>
      <c r="AB648" s="3"/>
      <c r="AC648" s="3"/>
    </row>
    <row r="649" spans="1:29" ht="16.5">
      <c r="A649" s="3"/>
      <c r="B649" s="3"/>
      <c r="C649" s="3"/>
      <c r="D649" s="3"/>
      <c r="E649" s="3"/>
      <c r="F649" s="3"/>
      <c r="G649" s="3"/>
      <c r="H649" s="3"/>
      <c r="I649" s="3"/>
      <c r="J649" s="3"/>
      <c r="K649" s="3"/>
      <c r="L649" s="3"/>
      <c r="M649" s="3"/>
      <c r="N649" s="3"/>
      <c r="O649" s="103"/>
      <c r="P649" s="103"/>
      <c r="Q649" s="103"/>
      <c r="R649" s="103"/>
      <c r="S649" s="103"/>
      <c r="T649" s="103"/>
      <c r="U649" s="103"/>
      <c r="V649" s="103"/>
      <c r="W649" s="3"/>
      <c r="X649" s="3"/>
      <c r="Y649" s="3"/>
      <c r="Z649" s="3"/>
      <c r="AA649" s="2"/>
      <c r="AB649" s="3"/>
      <c r="AC649" s="3"/>
    </row>
    <row r="650" spans="1:29" ht="16.5">
      <c r="A650" s="3"/>
      <c r="B650" s="3"/>
      <c r="C650" s="3"/>
      <c r="D650" s="3"/>
      <c r="E650" s="3"/>
      <c r="F650" s="3"/>
      <c r="G650" s="3"/>
      <c r="H650" s="3"/>
      <c r="I650" s="3"/>
      <c r="J650" s="3"/>
      <c r="K650" s="3"/>
      <c r="L650" s="3"/>
      <c r="M650" s="3"/>
      <c r="N650" s="3"/>
      <c r="O650" s="103"/>
      <c r="P650" s="103"/>
      <c r="Q650" s="103"/>
      <c r="R650" s="103"/>
      <c r="S650" s="103"/>
      <c r="T650" s="103"/>
      <c r="U650" s="103"/>
      <c r="V650" s="103"/>
      <c r="W650" s="3"/>
      <c r="X650" s="3"/>
      <c r="Y650" s="3"/>
      <c r="Z650" s="3"/>
      <c r="AA650" s="2"/>
      <c r="AB650" s="3"/>
      <c r="AC650" s="3"/>
    </row>
    <row r="651" spans="1:29" ht="16.5">
      <c r="A651" s="3"/>
      <c r="B651" s="3"/>
      <c r="C651" s="3"/>
      <c r="D651" s="3"/>
      <c r="E651" s="3"/>
      <c r="F651" s="3"/>
      <c r="G651" s="3"/>
      <c r="H651" s="3"/>
      <c r="I651" s="3"/>
      <c r="J651" s="3"/>
      <c r="K651" s="3"/>
      <c r="L651" s="3"/>
      <c r="M651" s="3"/>
      <c r="N651" s="3"/>
      <c r="O651" s="103"/>
      <c r="P651" s="103"/>
      <c r="Q651" s="103"/>
      <c r="R651" s="103"/>
      <c r="S651" s="103"/>
      <c r="T651" s="103"/>
      <c r="U651" s="103"/>
      <c r="V651" s="103"/>
      <c r="W651" s="3"/>
      <c r="X651" s="3"/>
      <c r="Y651" s="3"/>
      <c r="Z651" s="3"/>
      <c r="AA651" s="2"/>
      <c r="AB651" s="3"/>
      <c r="AC651" s="3"/>
    </row>
    <row r="652" spans="1:29" ht="16.5">
      <c r="A652" s="3"/>
      <c r="B652" s="3"/>
      <c r="C652" s="3"/>
      <c r="D652" s="3"/>
      <c r="E652" s="3"/>
      <c r="F652" s="3"/>
      <c r="G652" s="3"/>
      <c r="H652" s="3"/>
      <c r="I652" s="3"/>
      <c r="J652" s="3"/>
      <c r="K652" s="3"/>
      <c r="L652" s="3"/>
      <c r="M652" s="3"/>
      <c r="N652" s="3"/>
      <c r="O652" s="103"/>
      <c r="P652" s="103"/>
      <c r="Q652" s="103"/>
      <c r="R652" s="103"/>
      <c r="S652" s="103"/>
      <c r="T652" s="103"/>
      <c r="U652" s="103"/>
      <c r="V652" s="103"/>
      <c r="W652" s="3"/>
      <c r="X652" s="3"/>
      <c r="Y652" s="3"/>
      <c r="Z652" s="3"/>
      <c r="AA652" s="2"/>
      <c r="AB652" s="3"/>
      <c r="AC652" s="3"/>
    </row>
    <row r="653" spans="1:29" ht="16.5">
      <c r="A653" s="3"/>
      <c r="B653" s="3"/>
      <c r="C653" s="3"/>
      <c r="D653" s="3"/>
      <c r="E653" s="3"/>
      <c r="F653" s="3"/>
      <c r="G653" s="3"/>
      <c r="H653" s="3"/>
      <c r="I653" s="3"/>
      <c r="J653" s="3"/>
      <c r="K653" s="3"/>
      <c r="L653" s="3"/>
      <c r="M653" s="3"/>
      <c r="N653" s="3"/>
      <c r="O653" s="103"/>
      <c r="P653" s="103"/>
      <c r="Q653" s="103"/>
      <c r="R653" s="103"/>
      <c r="S653" s="103"/>
      <c r="T653" s="103"/>
      <c r="U653" s="103"/>
      <c r="V653" s="103"/>
      <c r="W653" s="3"/>
      <c r="X653" s="3"/>
      <c r="Y653" s="3"/>
      <c r="Z653" s="3"/>
      <c r="AA653" s="2"/>
      <c r="AB653" s="3"/>
      <c r="AC653" s="3"/>
    </row>
    <row r="654" spans="1:29" ht="16.5">
      <c r="A654" s="3"/>
      <c r="B654" s="3"/>
      <c r="C654" s="3"/>
      <c r="D654" s="3"/>
      <c r="E654" s="3"/>
      <c r="F654" s="3"/>
      <c r="G654" s="3"/>
      <c r="H654" s="3"/>
      <c r="I654" s="3"/>
      <c r="J654" s="3"/>
      <c r="K654" s="3"/>
      <c r="L654" s="3"/>
      <c r="M654" s="3"/>
      <c r="N654" s="3"/>
      <c r="O654" s="103"/>
      <c r="P654" s="103"/>
      <c r="Q654" s="103"/>
      <c r="R654" s="103"/>
      <c r="S654" s="103"/>
      <c r="T654" s="103"/>
      <c r="U654" s="103"/>
      <c r="V654" s="103"/>
      <c r="W654" s="3"/>
      <c r="X654" s="3"/>
      <c r="Y654" s="3"/>
      <c r="Z654" s="3"/>
      <c r="AA654" s="2"/>
      <c r="AB654" s="3"/>
      <c r="AC654" s="3"/>
    </row>
    <row r="655" spans="1:29" ht="16.5">
      <c r="A655" s="3"/>
      <c r="B655" s="3"/>
      <c r="C655" s="3"/>
      <c r="D655" s="3"/>
      <c r="E655" s="3"/>
      <c r="F655" s="3"/>
      <c r="G655" s="3"/>
      <c r="H655" s="3"/>
      <c r="I655" s="3"/>
      <c r="J655" s="3"/>
      <c r="K655" s="3"/>
      <c r="L655" s="3"/>
      <c r="M655" s="3"/>
      <c r="N655" s="3"/>
      <c r="O655" s="103"/>
      <c r="P655" s="103"/>
      <c r="Q655" s="103"/>
      <c r="R655" s="103"/>
      <c r="S655" s="103"/>
      <c r="T655" s="103"/>
      <c r="U655" s="103"/>
      <c r="V655" s="103"/>
      <c r="W655" s="3"/>
      <c r="X655" s="3"/>
      <c r="Y655" s="3"/>
      <c r="Z655" s="3"/>
      <c r="AA655" s="2"/>
      <c r="AB655" s="3"/>
      <c r="AC655" s="3"/>
    </row>
    <row r="656" spans="1:29" ht="16.5">
      <c r="A656" s="3"/>
      <c r="B656" s="3"/>
      <c r="C656" s="3"/>
      <c r="D656" s="3"/>
      <c r="E656" s="3"/>
      <c r="F656" s="3"/>
      <c r="G656" s="3"/>
      <c r="H656" s="3"/>
      <c r="I656" s="3"/>
      <c r="J656" s="3"/>
      <c r="K656" s="3"/>
      <c r="L656" s="3"/>
      <c r="M656" s="3"/>
      <c r="N656" s="3"/>
      <c r="O656" s="103"/>
      <c r="P656" s="103"/>
      <c r="Q656" s="103"/>
      <c r="R656" s="103"/>
      <c r="S656" s="103"/>
      <c r="T656" s="103"/>
      <c r="U656" s="103"/>
      <c r="V656" s="103"/>
      <c r="W656" s="3"/>
      <c r="X656" s="3"/>
      <c r="Y656" s="3"/>
      <c r="Z656" s="3"/>
      <c r="AA656" s="2"/>
      <c r="AB656" s="3"/>
      <c r="AC656" s="3"/>
    </row>
    <row r="657" spans="1:29" ht="16.5">
      <c r="A657" s="3"/>
      <c r="B657" s="3"/>
      <c r="C657" s="3"/>
      <c r="D657" s="3"/>
      <c r="E657" s="3"/>
      <c r="F657" s="3"/>
      <c r="G657" s="3"/>
      <c r="H657" s="3"/>
      <c r="I657" s="3"/>
      <c r="J657" s="3"/>
      <c r="K657" s="3"/>
      <c r="L657" s="3"/>
      <c r="M657" s="3"/>
      <c r="N657" s="3"/>
      <c r="O657" s="103"/>
      <c r="P657" s="103"/>
      <c r="Q657" s="103"/>
      <c r="R657" s="103"/>
      <c r="S657" s="103"/>
      <c r="T657" s="103"/>
      <c r="U657" s="103"/>
      <c r="V657" s="103"/>
      <c r="W657" s="3"/>
      <c r="X657" s="3"/>
      <c r="Y657" s="3"/>
      <c r="Z657" s="3"/>
      <c r="AA657" s="2"/>
      <c r="AB657" s="3"/>
      <c r="AC657" s="3"/>
    </row>
    <row r="658" spans="1:29" ht="16.5">
      <c r="A658" s="3"/>
      <c r="B658" s="3"/>
      <c r="C658" s="3"/>
      <c r="D658" s="3"/>
      <c r="E658" s="3"/>
      <c r="F658" s="3"/>
      <c r="G658" s="3"/>
      <c r="H658" s="3"/>
      <c r="I658" s="3"/>
      <c r="J658" s="3"/>
      <c r="K658" s="3"/>
      <c r="L658" s="3"/>
      <c r="M658" s="3"/>
      <c r="N658" s="3"/>
      <c r="O658" s="103"/>
      <c r="P658" s="103"/>
      <c r="Q658" s="103"/>
      <c r="R658" s="103"/>
      <c r="S658" s="103"/>
      <c r="T658" s="103"/>
      <c r="U658" s="103"/>
      <c r="V658" s="103"/>
      <c r="W658" s="3"/>
      <c r="X658" s="3"/>
      <c r="Y658" s="3"/>
      <c r="Z658" s="3"/>
      <c r="AA658" s="2"/>
      <c r="AB658" s="3"/>
      <c r="AC658" s="3"/>
    </row>
    <row r="659" spans="1:29" ht="16.5">
      <c r="A659" s="3"/>
      <c r="B659" s="3"/>
      <c r="C659" s="3"/>
      <c r="D659" s="3"/>
      <c r="E659" s="3"/>
      <c r="F659" s="3"/>
      <c r="G659" s="3"/>
      <c r="H659" s="3"/>
      <c r="I659" s="3"/>
      <c r="J659" s="3"/>
      <c r="K659" s="3"/>
      <c r="L659" s="3"/>
      <c r="M659" s="3"/>
      <c r="N659" s="3"/>
      <c r="O659" s="103"/>
      <c r="P659" s="103"/>
      <c r="Q659" s="103"/>
      <c r="R659" s="103"/>
      <c r="S659" s="103"/>
      <c r="T659" s="103"/>
      <c r="U659" s="103"/>
      <c r="V659" s="103"/>
      <c r="W659" s="3"/>
      <c r="X659" s="3"/>
      <c r="Y659" s="3"/>
      <c r="Z659" s="3"/>
      <c r="AA659" s="2"/>
      <c r="AB659" s="3"/>
      <c r="AC659" s="3"/>
    </row>
    <row r="660" spans="1:29" ht="16.5">
      <c r="A660" s="3"/>
      <c r="B660" s="3"/>
      <c r="C660" s="3"/>
      <c r="D660" s="3"/>
      <c r="E660" s="3"/>
      <c r="F660" s="3"/>
      <c r="G660" s="3"/>
      <c r="H660" s="3"/>
      <c r="I660" s="3"/>
      <c r="J660" s="3"/>
      <c r="K660" s="3"/>
      <c r="L660" s="3"/>
      <c r="M660" s="3"/>
      <c r="N660" s="3"/>
      <c r="O660" s="103"/>
      <c r="P660" s="103"/>
      <c r="Q660" s="103"/>
      <c r="R660" s="103"/>
      <c r="S660" s="103"/>
      <c r="T660" s="103"/>
      <c r="U660" s="103"/>
      <c r="V660" s="103"/>
      <c r="W660" s="3"/>
      <c r="X660" s="3"/>
      <c r="Y660" s="3"/>
      <c r="Z660" s="3"/>
      <c r="AA660" s="2"/>
      <c r="AB660" s="3"/>
      <c r="AC660" s="3"/>
    </row>
    <row r="661" spans="1:29" ht="16.5">
      <c r="A661" s="3"/>
      <c r="B661" s="3"/>
      <c r="C661" s="3"/>
      <c r="D661" s="3"/>
      <c r="E661" s="3"/>
      <c r="F661" s="3"/>
      <c r="G661" s="3"/>
      <c r="H661" s="3"/>
      <c r="I661" s="3"/>
      <c r="J661" s="3"/>
      <c r="K661" s="3"/>
      <c r="L661" s="3"/>
      <c r="M661" s="3"/>
      <c r="N661" s="3"/>
      <c r="O661" s="103"/>
      <c r="P661" s="103"/>
      <c r="Q661" s="103"/>
      <c r="R661" s="103"/>
      <c r="S661" s="103"/>
      <c r="T661" s="103"/>
      <c r="U661" s="103"/>
      <c r="V661" s="103"/>
      <c r="W661" s="3"/>
      <c r="X661" s="3"/>
      <c r="Y661" s="3"/>
      <c r="Z661" s="3"/>
      <c r="AA661" s="2"/>
      <c r="AB661" s="3"/>
      <c r="AC661" s="3"/>
    </row>
    <row r="662" spans="1:29" ht="16.5">
      <c r="A662" s="3"/>
      <c r="B662" s="3"/>
      <c r="C662" s="3"/>
      <c r="D662" s="3"/>
      <c r="E662" s="3"/>
      <c r="F662" s="3"/>
      <c r="G662" s="3"/>
      <c r="H662" s="3"/>
      <c r="I662" s="3"/>
      <c r="J662" s="3"/>
      <c r="K662" s="3"/>
      <c r="L662" s="3"/>
      <c r="M662" s="3"/>
      <c r="N662" s="3"/>
      <c r="O662" s="103"/>
      <c r="P662" s="103"/>
      <c r="Q662" s="103"/>
      <c r="R662" s="103"/>
      <c r="S662" s="103"/>
      <c r="T662" s="103"/>
      <c r="U662" s="103"/>
      <c r="V662" s="103"/>
      <c r="W662" s="3"/>
      <c r="X662" s="3"/>
      <c r="Y662" s="3"/>
      <c r="Z662" s="3"/>
      <c r="AA662" s="2"/>
      <c r="AB662" s="3"/>
      <c r="AC662" s="3"/>
    </row>
    <row r="663" spans="1:29" ht="16.5">
      <c r="A663" s="3"/>
      <c r="B663" s="3"/>
      <c r="C663" s="3"/>
      <c r="D663" s="3"/>
      <c r="E663" s="3"/>
      <c r="F663" s="3"/>
      <c r="G663" s="3"/>
      <c r="H663" s="3"/>
      <c r="I663" s="3"/>
      <c r="J663" s="3"/>
      <c r="K663" s="3"/>
      <c r="L663" s="3"/>
      <c r="M663" s="3"/>
      <c r="N663" s="3"/>
      <c r="O663" s="103"/>
      <c r="P663" s="103"/>
      <c r="Q663" s="103"/>
      <c r="R663" s="103"/>
      <c r="S663" s="103"/>
      <c r="T663" s="103"/>
      <c r="U663" s="103"/>
      <c r="V663" s="103"/>
      <c r="W663" s="3"/>
      <c r="X663" s="3"/>
      <c r="Y663" s="3"/>
      <c r="Z663" s="3"/>
      <c r="AA663" s="2"/>
      <c r="AB663" s="3"/>
      <c r="AC663" s="3"/>
    </row>
    <row r="664" spans="1:29" ht="16.5">
      <c r="A664" s="3"/>
      <c r="B664" s="3"/>
      <c r="C664" s="3"/>
      <c r="D664" s="3"/>
      <c r="E664" s="3"/>
      <c r="F664" s="3"/>
      <c r="G664" s="3"/>
      <c r="H664" s="3"/>
      <c r="I664" s="3"/>
      <c r="J664" s="3"/>
      <c r="K664" s="3"/>
      <c r="L664" s="3"/>
      <c r="M664" s="3"/>
      <c r="N664" s="3"/>
      <c r="O664" s="103"/>
      <c r="P664" s="103"/>
      <c r="Q664" s="103"/>
      <c r="R664" s="103"/>
      <c r="S664" s="103"/>
      <c r="T664" s="103"/>
      <c r="U664" s="103"/>
      <c r="V664" s="103"/>
      <c r="W664" s="3"/>
      <c r="X664" s="3"/>
      <c r="Y664" s="3"/>
      <c r="Z664" s="3"/>
      <c r="AA664" s="2"/>
      <c r="AB664" s="3"/>
      <c r="AC664" s="3"/>
    </row>
    <row r="665" spans="1:29" ht="16.5">
      <c r="A665" s="3"/>
      <c r="B665" s="3"/>
      <c r="C665" s="3"/>
      <c r="D665" s="3"/>
      <c r="E665" s="3"/>
      <c r="F665" s="3"/>
      <c r="G665" s="3"/>
      <c r="H665" s="3"/>
      <c r="I665" s="3"/>
      <c r="J665" s="3"/>
      <c r="K665" s="3"/>
      <c r="L665" s="3"/>
      <c r="M665" s="3"/>
      <c r="N665" s="3"/>
      <c r="O665" s="103"/>
      <c r="P665" s="103"/>
      <c r="Q665" s="103"/>
      <c r="R665" s="103"/>
      <c r="S665" s="103"/>
      <c r="T665" s="103"/>
      <c r="U665" s="103"/>
      <c r="V665" s="103"/>
      <c r="W665" s="3"/>
      <c r="X665" s="3"/>
      <c r="Y665" s="3"/>
      <c r="Z665" s="3"/>
      <c r="AA665" s="2"/>
      <c r="AB665" s="3"/>
      <c r="AC665" s="3"/>
    </row>
    <row r="666" spans="1:29" ht="16.5">
      <c r="A666" s="3"/>
      <c r="B666" s="3"/>
      <c r="C666" s="3"/>
      <c r="D666" s="3"/>
      <c r="E666" s="3"/>
      <c r="F666" s="3"/>
      <c r="G666" s="3"/>
      <c r="H666" s="3"/>
      <c r="I666" s="3"/>
      <c r="J666" s="3"/>
      <c r="K666" s="3"/>
      <c r="L666" s="3"/>
      <c r="M666" s="3"/>
      <c r="N666" s="3"/>
      <c r="O666" s="103"/>
      <c r="P666" s="103"/>
      <c r="Q666" s="103"/>
      <c r="R666" s="103"/>
      <c r="S666" s="103"/>
      <c r="T666" s="103"/>
      <c r="U666" s="103"/>
      <c r="V666" s="103"/>
      <c r="W666" s="3"/>
      <c r="X666" s="3"/>
      <c r="Y666" s="3"/>
      <c r="Z666" s="3"/>
      <c r="AA666" s="2"/>
      <c r="AB666" s="3"/>
      <c r="AC666" s="3"/>
    </row>
    <row r="667" spans="1:29" ht="16.5">
      <c r="A667" s="3"/>
      <c r="B667" s="3"/>
      <c r="C667" s="3"/>
      <c r="D667" s="3"/>
      <c r="E667" s="3"/>
      <c r="F667" s="3"/>
      <c r="G667" s="3"/>
      <c r="H667" s="3"/>
      <c r="I667" s="3"/>
      <c r="J667" s="3"/>
      <c r="K667" s="3"/>
      <c r="L667" s="3"/>
      <c r="M667" s="3"/>
      <c r="N667" s="3"/>
      <c r="O667" s="103"/>
      <c r="P667" s="103"/>
      <c r="Q667" s="103"/>
      <c r="R667" s="103"/>
      <c r="S667" s="103"/>
      <c r="T667" s="103"/>
      <c r="U667" s="103"/>
      <c r="V667" s="103"/>
      <c r="W667" s="3"/>
      <c r="X667" s="3"/>
      <c r="Y667" s="3"/>
      <c r="Z667" s="3"/>
      <c r="AA667" s="2"/>
      <c r="AB667" s="3"/>
      <c r="AC667" s="3"/>
    </row>
    <row r="668" spans="1:29" ht="16.5">
      <c r="A668" s="3"/>
      <c r="B668" s="3"/>
      <c r="C668" s="3"/>
      <c r="D668" s="3"/>
      <c r="E668" s="3"/>
      <c r="F668" s="3"/>
      <c r="G668" s="3"/>
      <c r="H668" s="3"/>
      <c r="I668" s="3"/>
      <c r="J668" s="3"/>
      <c r="K668" s="3"/>
      <c r="L668" s="3"/>
      <c r="M668" s="3"/>
      <c r="N668" s="3"/>
      <c r="O668" s="103"/>
      <c r="P668" s="103"/>
      <c r="Q668" s="103"/>
      <c r="R668" s="103"/>
      <c r="S668" s="103"/>
      <c r="T668" s="103"/>
      <c r="U668" s="103"/>
      <c r="V668" s="103"/>
      <c r="W668" s="3"/>
      <c r="X668" s="3"/>
      <c r="Y668" s="3"/>
      <c r="Z668" s="3"/>
      <c r="AA668" s="2"/>
      <c r="AB668" s="3"/>
      <c r="AC668" s="3"/>
    </row>
    <row r="669" spans="1:29" ht="16.5">
      <c r="A669" s="3"/>
      <c r="B669" s="3"/>
      <c r="C669" s="3"/>
      <c r="D669" s="3"/>
      <c r="E669" s="3"/>
      <c r="F669" s="3"/>
      <c r="G669" s="3"/>
      <c r="H669" s="3"/>
      <c r="I669" s="3"/>
      <c r="J669" s="3"/>
      <c r="K669" s="3"/>
      <c r="L669" s="3"/>
      <c r="M669" s="3"/>
      <c r="N669" s="3"/>
      <c r="O669" s="103"/>
      <c r="P669" s="103"/>
      <c r="Q669" s="103"/>
      <c r="R669" s="103"/>
      <c r="S669" s="103"/>
      <c r="T669" s="103"/>
      <c r="U669" s="103"/>
      <c r="V669" s="103"/>
      <c r="W669" s="3"/>
      <c r="X669" s="3"/>
      <c r="Y669" s="3"/>
      <c r="Z669" s="3"/>
      <c r="AA669" s="2"/>
      <c r="AB669" s="3"/>
      <c r="AC669" s="3"/>
    </row>
    <row r="670" spans="1:29" ht="16.5">
      <c r="A670" s="3"/>
      <c r="B670" s="3"/>
      <c r="C670" s="3"/>
      <c r="D670" s="3"/>
      <c r="E670" s="3"/>
      <c r="F670" s="3"/>
      <c r="G670" s="3"/>
      <c r="H670" s="3"/>
      <c r="I670" s="3"/>
      <c r="J670" s="3"/>
      <c r="K670" s="3"/>
      <c r="L670" s="3"/>
      <c r="M670" s="3"/>
      <c r="N670" s="3"/>
      <c r="O670" s="103"/>
      <c r="P670" s="103"/>
      <c r="Q670" s="103"/>
      <c r="R670" s="103"/>
      <c r="S670" s="103"/>
      <c r="T670" s="103"/>
      <c r="U670" s="103"/>
      <c r="V670" s="103"/>
      <c r="W670" s="3"/>
      <c r="X670" s="3"/>
      <c r="Y670" s="3"/>
      <c r="Z670" s="3"/>
      <c r="AA670" s="2"/>
      <c r="AB670" s="3"/>
      <c r="AC670" s="3"/>
    </row>
    <row r="671" spans="1:29" ht="16.5">
      <c r="A671" s="3"/>
      <c r="B671" s="3"/>
      <c r="C671" s="3"/>
      <c r="D671" s="3"/>
      <c r="E671" s="3"/>
      <c r="F671" s="3"/>
      <c r="G671" s="3"/>
      <c r="H671" s="3"/>
      <c r="I671" s="3"/>
      <c r="J671" s="3"/>
      <c r="K671" s="3"/>
      <c r="L671" s="3"/>
      <c r="M671" s="3"/>
      <c r="N671" s="3"/>
      <c r="O671" s="103"/>
      <c r="P671" s="103"/>
      <c r="Q671" s="103"/>
      <c r="R671" s="103"/>
      <c r="S671" s="103"/>
      <c r="T671" s="103"/>
      <c r="U671" s="103"/>
      <c r="V671" s="103"/>
      <c r="W671" s="3"/>
      <c r="X671" s="3"/>
      <c r="Y671" s="3"/>
      <c r="Z671" s="3"/>
      <c r="AA671" s="2"/>
      <c r="AB671" s="3"/>
      <c r="AC671" s="3"/>
    </row>
    <row r="672" spans="1:29" ht="16.5">
      <c r="A672" s="3"/>
      <c r="B672" s="3"/>
      <c r="C672" s="3"/>
      <c r="D672" s="3"/>
      <c r="E672" s="3"/>
      <c r="F672" s="3"/>
      <c r="G672" s="3"/>
      <c r="H672" s="3"/>
      <c r="I672" s="3"/>
      <c r="J672" s="3"/>
      <c r="K672" s="3"/>
      <c r="L672" s="3"/>
      <c r="M672" s="3"/>
      <c r="N672" s="3"/>
      <c r="O672" s="103"/>
      <c r="P672" s="103"/>
      <c r="Q672" s="103"/>
      <c r="R672" s="103"/>
      <c r="S672" s="103"/>
      <c r="T672" s="103"/>
      <c r="U672" s="103"/>
      <c r="V672" s="103"/>
      <c r="W672" s="3"/>
      <c r="X672" s="3"/>
      <c r="Y672" s="3"/>
      <c r="Z672" s="3"/>
      <c r="AA672" s="2"/>
      <c r="AB672" s="3"/>
      <c r="AC672" s="3"/>
    </row>
    <row r="673" spans="1:29" ht="16.5">
      <c r="A673" s="3"/>
      <c r="B673" s="3"/>
      <c r="C673" s="3"/>
      <c r="D673" s="3"/>
      <c r="E673" s="3"/>
      <c r="F673" s="3"/>
      <c r="G673" s="3"/>
      <c r="H673" s="3"/>
      <c r="I673" s="3"/>
      <c r="J673" s="3"/>
      <c r="K673" s="3"/>
      <c r="L673" s="3"/>
      <c r="M673" s="3"/>
      <c r="N673" s="3"/>
      <c r="O673" s="103"/>
      <c r="P673" s="103"/>
      <c r="Q673" s="103"/>
      <c r="R673" s="103"/>
      <c r="S673" s="103"/>
      <c r="T673" s="103"/>
      <c r="U673" s="103"/>
      <c r="V673" s="103"/>
      <c r="W673" s="3"/>
      <c r="X673" s="3"/>
      <c r="Y673" s="3"/>
      <c r="Z673" s="3"/>
      <c r="AA673" s="2"/>
      <c r="AB673" s="3"/>
      <c r="AC673" s="3"/>
    </row>
    <row r="674" spans="1:29" ht="16.5">
      <c r="A674" s="3"/>
      <c r="B674" s="3"/>
      <c r="C674" s="3"/>
      <c r="D674" s="3"/>
      <c r="E674" s="3"/>
      <c r="F674" s="3"/>
      <c r="G674" s="3"/>
      <c r="H674" s="3"/>
      <c r="I674" s="3"/>
      <c r="J674" s="3"/>
      <c r="K674" s="3"/>
      <c r="L674" s="3"/>
      <c r="M674" s="3"/>
      <c r="N674" s="3"/>
      <c r="O674" s="103"/>
      <c r="P674" s="103"/>
      <c r="Q674" s="103"/>
      <c r="R674" s="103"/>
      <c r="S674" s="103"/>
      <c r="T674" s="103"/>
      <c r="U674" s="103"/>
      <c r="V674" s="103"/>
      <c r="W674" s="3"/>
      <c r="X674" s="3"/>
      <c r="Y674" s="3"/>
      <c r="Z674" s="3"/>
      <c r="AA674" s="2"/>
      <c r="AB674" s="3"/>
      <c r="AC674" s="3"/>
    </row>
    <row r="675" spans="1:29" ht="16.5">
      <c r="A675" s="3"/>
      <c r="B675" s="3"/>
      <c r="C675" s="3"/>
      <c r="D675" s="3"/>
      <c r="E675" s="3"/>
      <c r="F675" s="3"/>
      <c r="G675" s="3"/>
      <c r="H675" s="3"/>
      <c r="I675" s="3"/>
      <c r="J675" s="3"/>
      <c r="K675" s="3"/>
      <c r="L675" s="3"/>
      <c r="M675" s="3"/>
      <c r="N675" s="3"/>
      <c r="O675" s="103"/>
      <c r="P675" s="103"/>
      <c r="Q675" s="103"/>
      <c r="R675" s="103"/>
      <c r="S675" s="103"/>
      <c r="T675" s="103"/>
      <c r="U675" s="103"/>
      <c r="V675" s="103"/>
      <c r="W675" s="3"/>
      <c r="X675" s="3"/>
      <c r="Y675" s="3"/>
      <c r="Z675" s="3"/>
      <c r="AA675" s="2"/>
      <c r="AB675" s="3"/>
      <c r="AC675" s="3"/>
    </row>
    <row r="676" spans="1:29" ht="16.5">
      <c r="A676" s="3"/>
      <c r="B676" s="3"/>
      <c r="C676" s="3"/>
      <c r="D676" s="3"/>
      <c r="E676" s="3"/>
      <c r="F676" s="3"/>
      <c r="G676" s="3"/>
      <c r="H676" s="3"/>
      <c r="I676" s="3"/>
      <c r="J676" s="3"/>
      <c r="K676" s="3"/>
      <c r="L676" s="3"/>
      <c r="M676" s="3"/>
      <c r="N676" s="3"/>
      <c r="O676" s="103"/>
      <c r="P676" s="103"/>
      <c r="Q676" s="103"/>
      <c r="R676" s="103"/>
      <c r="S676" s="103"/>
      <c r="T676" s="103"/>
      <c r="U676" s="103"/>
      <c r="V676" s="103"/>
      <c r="W676" s="3"/>
      <c r="X676" s="3"/>
      <c r="Y676" s="3"/>
      <c r="Z676" s="3"/>
      <c r="AA676" s="2"/>
      <c r="AB676" s="3"/>
      <c r="AC676" s="3"/>
    </row>
    <row r="677" spans="1:29" ht="16.5">
      <c r="A677" s="3"/>
      <c r="B677" s="3"/>
      <c r="C677" s="3"/>
      <c r="D677" s="3"/>
      <c r="E677" s="3"/>
      <c r="F677" s="3"/>
      <c r="G677" s="3"/>
      <c r="H677" s="3"/>
      <c r="I677" s="3"/>
      <c r="J677" s="3"/>
      <c r="K677" s="3"/>
      <c r="L677" s="3"/>
      <c r="M677" s="3"/>
      <c r="N677" s="3"/>
      <c r="O677" s="103"/>
      <c r="P677" s="103"/>
      <c r="Q677" s="103"/>
      <c r="R677" s="103"/>
      <c r="S677" s="103"/>
      <c r="T677" s="103"/>
      <c r="U677" s="103"/>
      <c r="V677" s="103"/>
      <c r="W677" s="3"/>
      <c r="X677" s="3"/>
      <c r="Y677" s="3"/>
      <c r="Z677" s="3"/>
      <c r="AA677" s="2"/>
      <c r="AB677" s="3"/>
      <c r="AC677" s="3"/>
    </row>
    <row r="678" spans="1:29" ht="16.5">
      <c r="A678" s="3"/>
      <c r="B678" s="3"/>
      <c r="C678" s="3"/>
      <c r="D678" s="3"/>
      <c r="E678" s="3"/>
      <c r="F678" s="3"/>
      <c r="G678" s="3"/>
      <c r="H678" s="3"/>
      <c r="I678" s="3"/>
      <c r="J678" s="3"/>
      <c r="K678" s="3"/>
      <c r="L678" s="3"/>
      <c r="M678" s="3"/>
      <c r="N678" s="3"/>
      <c r="O678" s="103"/>
      <c r="P678" s="103"/>
      <c r="Q678" s="103"/>
      <c r="R678" s="103"/>
      <c r="S678" s="103"/>
      <c r="T678" s="103"/>
      <c r="U678" s="103"/>
      <c r="V678" s="103"/>
      <c r="W678" s="3"/>
      <c r="X678" s="3"/>
      <c r="Y678" s="3"/>
      <c r="Z678" s="3"/>
      <c r="AA678" s="2"/>
      <c r="AB678" s="3"/>
      <c r="AC678" s="3"/>
    </row>
    <row r="679" spans="1:29" ht="16.5">
      <c r="A679" s="3"/>
      <c r="B679" s="3"/>
      <c r="C679" s="3"/>
      <c r="D679" s="3"/>
      <c r="E679" s="3"/>
      <c r="F679" s="3"/>
      <c r="G679" s="3"/>
      <c r="H679" s="3"/>
      <c r="I679" s="3"/>
      <c r="J679" s="3"/>
      <c r="K679" s="3"/>
      <c r="L679" s="3"/>
      <c r="M679" s="3"/>
      <c r="N679" s="3"/>
      <c r="O679" s="103"/>
      <c r="P679" s="103"/>
      <c r="Q679" s="103"/>
      <c r="R679" s="103"/>
      <c r="S679" s="103"/>
      <c r="T679" s="103"/>
      <c r="U679" s="103"/>
      <c r="V679" s="103"/>
      <c r="W679" s="3"/>
      <c r="X679" s="3"/>
      <c r="Y679" s="3"/>
      <c r="Z679" s="3"/>
      <c r="AA679" s="2"/>
      <c r="AB679" s="3"/>
      <c r="AC679" s="3"/>
    </row>
    <row r="680" spans="1:29" ht="16.5">
      <c r="A680" s="3"/>
      <c r="B680" s="3"/>
      <c r="C680" s="3"/>
      <c r="D680" s="3"/>
      <c r="E680" s="3"/>
      <c r="F680" s="3"/>
      <c r="G680" s="3"/>
      <c r="H680" s="3"/>
      <c r="I680" s="3"/>
      <c r="J680" s="3"/>
      <c r="K680" s="3"/>
      <c r="L680" s="3"/>
      <c r="M680" s="3"/>
      <c r="N680" s="3"/>
      <c r="O680" s="103"/>
      <c r="P680" s="103"/>
      <c r="Q680" s="103"/>
      <c r="R680" s="103"/>
      <c r="S680" s="103"/>
      <c r="T680" s="103"/>
      <c r="U680" s="103"/>
      <c r="V680" s="103"/>
      <c r="W680" s="3"/>
      <c r="X680" s="3"/>
      <c r="Y680" s="3"/>
      <c r="Z680" s="3"/>
      <c r="AA680" s="2"/>
      <c r="AB680" s="3"/>
      <c r="AC680" s="3"/>
    </row>
    <row r="681" spans="1:29" ht="16.5">
      <c r="A681" s="3"/>
      <c r="B681" s="3"/>
      <c r="C681" s="3"/>
      <c r="D681" s="3"/>
      <c r="E681" s="3"/>
      <c r="F681" s="3"/>
      <c r="G681" s="3"/>
      <c r="H681" s="3"/>
      <c r="I681" s="3"/>
      <c r="J681" s="3"/>
      <c r="K681" s="3"/>
      <c r="L681" s="3"/>
      <c r="M681" s="3"/>
      <c r="N681" s="3"/>
      <c r="O681" s="103"/>
      <c r="P681" s="103"/>
      <c r="Q681" s="103"/>
      <c r="R681" s="103"/>
      <c r="S681" s="103"/>
      <c r="T681" s="103"/>
      <c r="U681" s="103"/>
      <c r="V681" s="103"/>
      <c r="W681" s="3"/>
      <c r="X681" s="3"/>
      <c r="Y681" s="3"/>
      <c r="Z681" s="3"/>
      <c r="AA681" s="2"/>
      <c r="AB681" s="3"/>
      <c r="AC681" s="3"/>
    </row>
    <row r="682" spans="1:29" ht="16.5">
      <c r="A682" s="3"/>
      <c r="B682" s="3"/>
      <c r="C682" s="3"/>
      <c r="D682" s="3"/>
      <c r="E682" s="3"/>
      <c r="F682" s="3"/>
      <c r="G682" s="3"/>
      <c r="H682" s="3"/>
      <c r="I682" s="3"/>
      <c r="J682" s="3"/>
      <c r="K682" s="3"/>
      <c r="L682" s="3"/>
      <c r="M682" s="3"/>
      <c r="N682" s="3"/>
      <c r="O682" s="103"/>
      <c r="P682" s="103"/>
      <c r="Q682" s="103"/>
      <c r="R682" s="103"/>
      <c r="S682" s="103"/>
      <c r="T682" s="103"/>
      <c r="U682" s="103"/>
      <c r="V682" s="103"/>
      <c r="W682" s="3"/>
      <c r="X682" s="3"/>
      <c r="Y682" s="3"/>
      <c r="Z682" s="3"/>
      <c r="AA682" s="2"/>
      <c r="AB682" s="3"/>
      <c r="AC682" s="3"/>
    </row>
    <row r="683" spans="1:29" ht="16.5">
      <c r="A683" s="3"/>
      <c r="B683" s="3"/>
      <c r="C683" s="3"/>
      <c r="D683" s="3"/>
      <c r="E683" s="3"/>
      <c r="F683" s="3"/>
      <c r="G683" s="3"/>
      <c r="H683" s="3"/>
      <c r="I683" s="3"/>
      <c r="J683" s="3"/>
      <c r="K683" s="3"/>
      <c r="L683" s="3"/>
      <c r="M683" s="3"/>
      <c r="N683" s="3"/>
      <c r="O683" s="103"/>
      <c r="P683" s="103"/>
      <c r="Q683" s="103"/>
      <c r="R683" s="103"/>
      <c r="S683" s="103"/>
      <c r="T683" s="103"/>
      <c r="U683" s="103"/>
      <c r="V683" s="103"/>
      <c r="W683" s="3"/>
      <c r="X683" s="3"/>
      <c r="Y683" s="3"/>
      <c r="Z683" s="3"/>
      <c r="AA683" s="2"/>
      <c r="AB683" s="3"/>
      <c r="AC683" s="3"/>
    </row>
    <row r="684" spans="1:29" ht="16.5">
      <c r="A684" s="3"/>
      <c r="B684" s="3"/>
      <c r="C684" s="3"/>
      <c r="D684" s="3"/>
      <c r="E684" s="3"/>
      <c r="F684" s="3"/>
      <c r="G684" s="3"/>
      <c r="H684" s="3"/>
      <c r="I684" s="3"/>
      <c r="J684" s="3"/>
      <c r="K684" s="3"/>
      <c r="L684" s="3"/>
      <c r="M684" s="3"/>
      <c r="N684" s="3"/>
      <c r="O684" s="103"/>
      <c r="P684" s="103"/>
      <c r="Q684" s="103"/>
      <c r="R684" s="103"/>
      <c r="S684" s="103"/>
      <c r="T684" s="103"/>
      <c r="U684" s="103"/>
      <c r="V684" s="103"/>
      <c r="W684" s="3"/>
      <c r="X684" s="3"/>
      <c r="Y684" s="3"/>
      <c r="Z684" s="3"/>
      <c r="AA684" s="2"/>
      <c r="AB684" s="3"/>
      <c r="AC684" s="3"/>
    </row>
    <row r="685" spans="1:29" ht="16.5">
      <c r="A685" s="3"/>
      <c r="B685" s="3"/>
      <c r="C685" s="3"/>
      <c r="D685" s="3"/>
      <c r="E685" s="3"/>
      <c r="F685" s="3"/>
      <c r="G685" s="3"/>
      <c r="H685" s="3"/>
      <c r="I685" s="3"/>
      <c r="J685" s="3"/>
      <c r="K685" s="3"/>
      <c r="L685" s="3"/>
      <c r="M685" s="3"/>
      <c r="N685" s="3"/>
      <c r="O685" s="103"/>
      <c r="P685" s="103"/>
      <c r="Q685" s="103"/>
      <c r="R685" s="103"/>
      <c r="S685" s="103"/>
      <c r="T685" s="103"/>
      <c r="U685" s="103"/>
      <c r="V685" s="103"/>
      <c r="W685" s="3"/>
      <c r="X685" s="3"/>
      <c r="Y685" s="3"/>
      <c r="Z685" s="3"/>
      <c r="AA685" s="2"/>
      <c r="AB685" s="3"/>
      <c r="AC685" s="3"/>
    </row>
    <row r="686" spans="1:29" ht="16.5">
      <c r="A686" s="3"/>
      <c r="B686" s="3"/>
      <c r="C686" s="3"/>
      <c r="D686" s="3"/>
      <c r="E686" s="3"/>
      <c r="F686" s="3"/>
      <c r="G686" s="3"/>
      <c r="H686" s="3"/>
      <c r="I686" s="3"/>
      <c r="J686" s="3"/>
      <c r="K686" s="3"/>
      <c r="L686" s="3"/>
      <c r="M686" s="3"/>
      <c r="N686" s="3"/>
      <c r="O686" s="103"/>
      <c r="P686" s="103"/>
      <c r="Q686" s="103"/>
      <c r="R686" s="103"/>
      <c r="S686" s="103"/>
      <c r="T686" s="103"/>
      <c r="U686" s="103"/>
      <c r="V686" s="103"/>
      <c r="W686" s="3"/>
      <c r="X686" s="3"/>
      <c r="Y686" s="3"/>
      <c r="Z686" s="3"/>
      <c r="AA686" s="2"/>
      <c r="AB686" s="3"/>
      <c r="AC686" s="3"/>
    </row>
    <row r="687" spans="1:29" ht="16.5">
      <c r="A687" s="3"/>
      <c r="B687" s="3"/>
      <c r="C687" s="3"/>
      <c r="D687" s="3"/>
      <c r="E687" s="3"/>
      <c r="F687" s="3"/>
      <c r="G687" s="3"/>
      <c r="H687" s="3"/>
      <c r="I687" s="3"/>
      <c r="J687" s="3"/>
      <c r="K687" s="3"/>
      <c r="L687" s="3"/>
      <c r="M687" s="3"/>
      <c r="N687" s="3"/>
      <c r="O687" s="103"/>
      <c r="P687" s="103"/>
      <c r="Q687" s="103"/>
      <c r="R687" s="103"/>
      <c r="S687" s="103"/>
      <c r="T687" s="103"/>
      <c r="U687" s="103"/>
      <c r="V687" s="103"/>
      <c r="W687" s="3"/>
      <c r="X687" s="3"/>
      <c r="Y687" s="3"/>
      <c r="Z687" s="3"/>
      <c r="AA687" s="2"/>
      <c r="AB687" s="3"/>
      <c r="AC687" s="3"/>
    </row>
    <row r="688" spans="1:29" ht="16.5">
      <c r="A688" s="3"/>
      <c r="B688" s="3"/>
      <c r="C688" s="3"/>
      <c r="D688" s="3"/>
      <c r="E688" s="3"/>
      <c r="F688" s="3"/>
      <c r="G688" s="3"/>
      <c r="H688" s="3"/>
      <c r="I688" s="3"/>
      <c r="J688" s="3"/>
      <c r="K688" s="3"/>
      <c r="L688" s="3"/>
      <c r="M688" s="3"/>
      <c r="N688" s="3"/>
      <c r="O688" s="103"/>
      <c r="P688" s="103"/>
      <c r="Q688" s="103"/>
      <c r="R688" s="103"/>
      <c r="S688" s="103"/>
      <c r="T688" s="103"/>
      <c r="U688" s="103"/>
      <c r="V688" s="103"/>
      <c r="W688" s="3"/>
      <c r="X688" s="3"/>
      <c r="Y688" s="3"/>
      <c r="Z688" s="3"/>
      <c r="AA688" s="2"/>
      <c r="AB688" s="3"/>
      <c r="AC688" s="3"/>
    </row>
    <row r="689" spans="1:29" ht="16.5">
      <c r="A689" s="3"/>
      <c r="B689" s="3"/>
      <c r="C689" s="3"/>
      <c r="D689" s="3"/>
      <c r="E689" s="3"/>
      <c r="F689" s="3"/>
      <c r="G689" s="3"/>
      <c r="H689" s="3"/>
      <c r="I689" s="3"/>
      <c r="J689" s="3"/>
      <c r="K689" s="3"/>
      <c r="L689" s="3"/>
      <c r="M689" s="3"/>
      <c r="N689" s="3"/>
      <c r="O689" s="103"/>
      <c r="P689" s="103"/>
      <c r="Q689" s="103"/>
      <c r="R689" s="103"/>
      <c r="S689" s="103"/>
      <c r="T689" s="103"/>
      <c r="U689" s="103"/>
      <c r="V689" s="103"/>
      <c r="W689" s="3"/>
      <c r="X689" s="3"/>
      <c r="Y689" s="3"/>
      <c r="Z689" s="3"/>
      <c r="AA689" s="2"/>
      <c r="AB689" s="3"/>
      <c r="AC689" s="3"/>
    </row>
    <row r="690" spans="1:29" ht="16.5">
      <c r="A690" s="3"/>
      <c r="B690" s="3"/>
      <c r="C690" s="3"/>
      <c r="D690" s="3"/>
      <c r="E690" s="3"/>
      <c r="F690" s="3"/>
      <c r="G690" s="3"/>
      <c r="H690" s="3"/>
      <c r="I690" s="3"/>
      <c r="J690" s="3"/>
      <c r="K690" s="3"/>
      <c r="L690" s="3"/>
      <c r="M690" s="3"/>
      <c r="N690" s="3"/>
      <c r="O690" s="103"/>
      <c r="P690" s="103"/>
      <c r="Q690" s="103"/>
      <c r="R690" s="103"/>
      <c r="S690" s="103"/>
      <c r="T690" s="103"/>
      <c r="U690" s="103"/>
      <c r="V690" s="103"/>
      <c r="W690" s="3"/>
      <c r="X690" s="3"/>
      <c r="Y690" s="3"/>
      <c r="Z690" s="3"/>
      <c r="AA690" s="2"/>
      <c r="AB690" s="3"/>
      <c r="AC690" s="3"/>
    </row>
    <row r="691" spans="1:29" ht="16.5">
      <c r="A691" s="3"/>
      <c r="B691" s="3"/>
      <c r="C691" s="3"/>
      <c r="D691" s="3"/>
      <c r="E691" s="3"/>
      <c r="F691" s="3"/>
      <c r="G691" s="3"/>
      <c r="H691" s="3"/>
      <c r="I691" s="3"/>
      <c r="J691" s="3"/>
      <c r="K691" s="3"/>
      <c r="L691" s="3"/>
      <c r="M691" s="3"/>
      <c r="N691" s="3"/>
      <c r="O691" s="103"/>
      <c r="P691" s="103"/>
      <c r="Q691" s="103"/>
      <c r="R691" s="103"/>
      <c r="S691" s="103"/>
      <c r="T691" s="103"/>
      <c r="U691" s="103"/>
      <c r="V691" s="103"/>
      <c r="W691" s="3"/>
      <c r="X691" s="3"/>
      <c r="Y691" s="3"/>
      <c r="Z691" s="3"/>
      <c r="AA691" s="2"/>
      <c r="AB691" s="3"/>
      <c r="AC691" s="3"/>
    </row>
    <row r="692" spans="1:29" ht="16.5">
      <c r="A692" s="3"/>
      <c r="B692" s="3"/>
      <c r="C692" s="3"/>
      <c r="D692" s="3"/>
      <c r="E692" s="3"/>
      <c r="F692" s="3"/>
      <c r="G692" s="3"/>
      <c r="H692" s="3"/>
      <c r="I692" s="3"/>
      <c r="J692" s="3"/>
      <c r="K692" s="3"/>
      <c r="L692" s="3"/>
      <c r="M692" s="3"/>
      <c r="N692" s="3"/>
      <c r="O692" s="103"/>
      <c r="P692" s="103"/>
      <c r="Q692" s="103"/>
      <c r="R692" s="103"/>
      <c r="S692" s="103"/>
      <c r="T692" s="103"/>
      <c r="U692" s="103"/>
      <c r="V692" s="103"/>
      <c r="W692" s="3"/>
      <c r="X692" s="3"/>
      <c r="Y692" s="3"/>
      <c r="Z692" s="3"/>
      <c r="AA692" s="2"/>
      <c r="AB692" s="3"/>
      <c r="AC692" s="3"/>
    </row>
    <row r="693" spans="1:29" ht="16.5">
      <c r="A693" s="3"/>
      <c r="B693" s="3"/>
      <c r="C693" s="3"/>
      <c r="D693" s="3"/>
      <c r="E693" s="3"/>
      <c r="F693" s="3"/>
      <c r="G693" s="3"/>
      <c r="H693" s="3"/>
      <c r="I693" s="3"/>
      <c r="J693" s="3"/>
      <c r="K693" s="3"/>
      <c r="L693" s="3"/>
      <c r="M693" s="3"/>
      <c r="N693" s="3"/>
      <c r="O693" s="103"/>
      <c r="P693" s="103"/>
      <c r="Q693" s="103"/>
      <c r="R693" s="103"/>
      <c r="S693" s="103"/>
      <c r="T693" s="103"/>
      <c r="U693" s="103"/>
      <c r="V693" s="103"/>
      <c r="W693" s="3"/>
      <c r="X693" s="3"/>
      <c r="Y693" s="3"/>
      <c r="Z693" s="3"/>
      <c r="AA693" s="2"/>
      <c r="AB693" s="3"/>
      <c r="AC693" s="3"/>
    </row>
    <row r="694" spans="1:29" ht="16.5">
      <c r="A694" s="3"/>
      <c r="B694" s="3"/>
      <c r="C694" s="3"/>
      <c r="D694" s="3"/>
      <c r="E694" s="3"/>
      <c r="F694" s="3"/>
      <c r="G694" s="3"/>
      <c r="H694" s="3"/>
      <c r="I694" s="3"/>
      <c r="J694" s="3"/>
      <c r="K694" s="3"/>
      <c r="L694" s="3"/>
      <c r="M694" s="3"/>
      <c r="N694" s="3"/>
      <c r="O694" s="103"/>
      <c r="P694" s="103"/>
      <c r="Q694" s="103"/>
      <c r="R694" s="103"/>
      <c r="S694" s="103"/>
      <c r="T694" s="103"/>
      <c r="U694" s="103"/>
      <c r="V694" s="103"/>
      <c r="W694" s="3"/>
      <c r="X694" s="3"/>
      <c r="Y694" s="3"/>
      <c r="Z694" s="3"/>
      <c r="AA694" s="2"/>
      <c r="AB694" s="3"/>
      <c r="AC694" s="3"/>
    </row>
    <row r="695" spans="1:29" ht="16.5">
      <c r="A695" s="3"/>
      <c r="B695" s="3"/>
      <c r="C695" s="3"/>
      <c r="D695" s="3"/>
      <c r="E695" s="3"/>
      <c r="F695" s="3"/>
      <c r="G695" s="3"/>
      <c r="H695" s="3"/>
      <c r="I695" s="3"/>
      <c r="J695" s="3"/>
      <c r="K695" s="3"/>
      <c r="L695" s="3"/>
      <c r="M695" s="3"/>
      <c r="N695" s="3"/>
      <c r="O695" s="103"/>
      <c r="P695" s="103"/>
      <c r="Q695" s="103"/>
      <c r="R695" s="103"/>
      <c r="S695" s="103"/>
      <c r="T695" s="103"/>
      <c r="U695" s="103"/>
      <c r="V695" s="103"/>
      <c r="W695" s="3"/>
      <c r="X695" s="3"/>
      <c r="Y695" s="3"/>
      <c r="Z695" s="3"/>
      <c r="AA695" s="2"/>
      <c r="AB695" s="3"/>
      <c r="AC695" s="3"/>
    </row>
    <row r="696" spans="1:29" ht="16.5">
      <c r="A696" s="3"/>
      <c r="B696" s="3"/>
      <c r="C696" s="3"/>
      <c r="D696" s="3"/>
      <c r="E696" s="3"/>
      <c r="F696" s="3"/>
      <c r="G696" s="3"/>
      <c r="H696" s="3"/>
      <c r="I696" s="3"/>
      <c r="J696" s="3"/>
      <c r="K696" s="3"/>
      <c r="L696" s="3"/>
      <c r="M696" s="3"/>
      <c r="N696" s="3"/>
      <c r="O696" s="103"/>
      <c r="P696" s="103"/>
      <c r="Q696" s="103"/>
      <c r="R696" s="103"/>
      <c r="S696" s="103"/>
      <c r="T696" s="103"/>
      <c r="U696" s="103"/>
      <c r="V696" s="103"/>
      <c r="W696" s="3"/>
      <c r="X696" s="3"/>
      <c r="Y696" s="3"/>
      <c r="Z696" s="3"/>
      <c r="AA696" s="2"/>
      <c r="AB696" s="3"/>
      <c r="AC696" s="3"/>
    </row>
    <row r="697" spans="1:29" ht="16.5">
      <c r="A697" s="3"/>
      <c r="B697" s="3"/>
      <c r="C697" s="3"/>
      <c r="D697" s="3"/>
      <c r="E697" s="3"/>
      <c r="F697" s="3"/>
      <c r="G697" s="3"/>
      <c r="H697" s="3"/>
      <c r="I697" s="3"/>
      <c r="J697" s="3"/>
      <c r="K697" s="3"/>
      <c r="L697" s="3"/>
      <c r="M697" s="3"/>
      <c r="N697" s="3"/>
      <c r="O697" s="103"/>
      <c r="P697" s="103"/>
      <c r="Q697" s="103"/>
      <c r="R697" s="103"/>
      <c r="S697" s="103"/>
      <c r="T697" s="103"/>
      <c r="U697" s="103"/>
      <c r="V697" s="103"/>
      <c r="W697" s="3"/>
      <c r="X697" s="3"/>
      <c r="Y697" s="3"/>
      <c r="Z697" s="3"/>
      <c r="AA697" s="2"/>
      <c r="AB697" s="3"/>
      <c r="AC697" s="3"/>
    </row>
    <row r="698" spans="1:29" ht="16.5">
      <c r="A698" s="3"/>
      <c r="B698" s="3"/>
      <c r="C698" s="3"/>
      <c r="D698" s="3"/>
      <c r="E698" s="3"/>
      <c r="F698" s="3"/>
      <c r="G698" s="3"/>
      <c r="H698" s="3"/>
      <c r="I698" s="3"/>
      <c r="J698" s="3"/>
      <c r="K698" s="3"/>
      <c r="L698" s="3"/>
      <c r="M698" s="3"/>
      <c r="N698" s="3"/>
      <c r="O698" s="103"/>
      <c r="P698" s="103"/>
      <c r="Q698" s="103"/>
      <c r="R698" s="103"/>
      <c r="S698" s="103"/>
      <c r="T698" s="103"/>
      <c r="U698" s="103"/>
      <c r="V698" s="103"/>
      <c r="W698" s="3"/>
      <c r="X698" s="3"/>
      <c r="Y698" s="3"/>
      <c r="Z698" s="3"/>
      <c r="AA698" s="2"/>
      <c r="AB698" s="3"/>
      <c r="AC698" s="3"/>
    </row>
    <row r="699" spans="1:29" ht="16.5">
      <c r="A699" s="3"/>
      <c r="B699" s="3"/>
      <c r="C699" s="3"/>
      <c r="D699" s="3"/>
      <c r="E699" s="3"/>
      <c r="F699" s="3"/>
      <c r="G699" s="3"/>
      <c r="H699" s="3"/>
      <c r="I699" s="3"/>
      <c r="J699" s="3"/>
      <c r="K699" s="3"/>
      <c r="L699" s="3"/>
      <c r="M699" s="3"/>
      <c r="N699" s="3"/>
      <c r="O699" s="103"/>
      <c r="P699" s="103"/>
      <c r="Q699" s="103"/>
      <c r="R699" s="103"/>
      <c r="S699" s="103"/>
      <c r="T699" s="103"/>
      <c r="U699" s="103"/>
      <c r="V699" s="103"/>
      <c r="W699" s="3"/>
      <c r="X699" s="3"/>
      <c r="Y699" s="3"/>
      <c r="Z699" s="3"/>
      <c r="AA699" s="2"/>
      <c r="AB699" s="3"/>
      <c r="AC699" s="3"/>
    </row>
    <row r="700" spans="1:29" ht="16.5">
      <c r="A700" s="3"/>
      <c r="B700" s="3"/>
      <c r="C700" s="3"/>
      <c r="D700" s="3"/>
      <c r="E700" s="3"/>
      <c r="F700" s="3"/>
      <c r="G700" s="3"/>
      <c r="H700" s="3"/>
      <c r="I700" s="3"/>
      <c r="J700" s="3"/>
      <c r="K700" s="3"/>
      <c r="L700" s="3"/>
      <c r="M700" s="3"/>
      <c r="N700" s="3"/>
      <c r="O700" s="103"/>
      <c r="P700" s="103"/>
      <c r="Q700" s="103"/>
      <c r="R700" s="103"/>
      <c r="S700" s="103"/>
      <c r="T700" s="103"/>
      <c r="U700" s="103"/>
      <c r="V700" s="103"/>
      <c r="W700" s="3"/>
      <c r="X700" s="3"/>
      <c r="Y700" s="3"/>
      <c r="Z700" s="3"/>
      <c r="AA700" s="2"/>
      <c r="AB700" s="3"/>
      <c r="AC700" s="3"/>
    </row>
    <row r="701" spans="1:29" ht="16.5">
      <c r="A701" s="3"/>
      <c r="B701" s="3"/>
      <c r="C701" s="3"/>
      <c r="D701" s="3"/>
      <c r="E701" s="3"/>
      <c r="F701" s="3"/>
      <c r="G701" s="3"/>
      <c r="H701" s="3"/>
      <c r="I701" s="3"/>
      <c r="J701" s="3"/>
      <c r="K701" s="3"/>
      <c r="L701" s="3"/>
      <c r="M701" s="3"/>
      <c r="N701" s="3"/>
      <c r="O701" s="103"/>
      <c r="P701" s="103"/>
      <c r="Q701" s="103"/>
      <c r="R701" s="103"/>
      <c r="S701" s="103"/>
      <c r="T701" s="103"/>
      <c r="U701" s="103"/>
      <c r="V701" s="103"/>
      <c r="W701" s="3"/>
      <c r="X701" s="3"/>
      <c r="Y701" s="3"/>
      <c r="Z701" s="3"/>
      <c r="AA701" s="2"/>
      <c r="AB701" s="3"/>
      <c r="AC701" s="3"/>
    </row>
    <row r="702" spans="1:29" ht="16.5">
      <c r="A702" s="3"/>
      <c r="B702" s="3"/>
      <c r="C702" s="3"/>
      <c r="D702" s="3"/>
      <c r="E702" s="3"/>
      <c r="F702" s="3"/>
      <c r="G702" s="3"/>
      <c r="H702" s="3"/>
      <c r="I702" s="3"/>
      <c r="J702" s="3"/>
      <c r="K702" s="3"/>
      <c r="L702" s="3"/>
      <c r="M702" s="3"/>
      <c r="N702" s="3"/>
      <c r="O702" s="103"/>
      <c r="P702" s="103"/>
      <c r="Q702" s="103"/>
      <c r="R702" s="103"/>
      <c r="S702" s="103"/>
      <c r="T702" s="103"/>
      <c r="U702" s="103"/>
      <c r="V702" s="103"/>
      <c r="W702" s="3"/>
      <c r="X702" s="3"/>
      <c r="Y702" s="3"/>
      <c r="Z702" s="3"/>
      <c r="AA702" s="2"/>
      <c r="AB702" s="3"/>
      <c r="AC702" s="3"/>
    </row>
    <row r="703" spans="1:29" ht="16.5">
      <c r="A703" s="3"/>
      <c r="B703" s="3"/>
      <c r="C703" s="3"/>
      <c r="D703" s="3"/>
      <c r="E703" s="3"/>
      <c r="F703" s="3"/>
      <c r="G703" s="3"/>
      <c r="H703" s="3"/>
      <c r="I703" s="3"/>
      <c r="J703" s="3"/>
      <c r="K703" s="3"/>
      <c r="L703" s="3"/>
      <c r="M703" s="3"/>
      <c r="N703" s="3"/>
      <c r="O703" s="103"/>
      <c r="P703" s="103"/>
      <c r="Q703" s="103"/>
      <c r="R703" s="103"/>
      <c r="S703" s="103"/>
      <c r="T703" s="103"/>
      <c r="U703" s="103"/>
      <c r="V703" s="103"/>
      <c r="W703" s="3"/>
      <c r="X703" s="3"/>
      <c r="Y703" s="3"/>
      <c r="Z703" s="3"/>
      <c r="AA703" s="2"/>
      <c r="AB703" s="3"/>
      <c r="AC703" s="3"/>
    </row>
    <row r="704" spans="1:29" ht="16.5">
      <c r="A704" s="3"/>
      <c r="B704" s="3"/>
      <c r="C704" s="3"/>
      <c r="D704" s="3"/>
      <c r="E704" s="3"/>
      <c r="F704" s="3"/>
      <c r="G704" s="3"/>
      <c r="H704" s="3"/>
      <c r="I704" s="3"/>
      <c r="J704" s="3"/>
      <c r="K704" s="3"/>
      <c r="L704" s="3"/>
      <c r="M704" s="3"/>
      <c r="N704" s="3"/>
      <c r="O704" s="103"/>
      <c r="P704" s="103"/>
      <c r="Q704" s="103"/>
      <c r="R704" s="103"/>
      <c r="S704" s="103"/>
      <c r="T704" s="103"/>
      <c r="U704" s="103"/>
      <c r="V704" s="103"/>
      <c r="W704" s="3"/>
      <c r="X704" s="3"/>
      <c r="Y704" s="3"/>
      <c r="Z704" s="3"/>
      <c r="AA704" s="2"/>
      <c r="AB704" s="3"/>
      <c r="AC704" s="3"/>
    </row>
    <row r="705" spans="1:29" ht="16.5">
      <c r="A705" s="3"/>
      <c r="B705" s="3"/>
      <c r="C705" s="3"/>
      <c r="D705" s="3"/>
      <c r="E705" s="3"/>
      <c r="F705" s="3"/>
      <c r="G705" s="3"/>
      <c r="H705" s="3"/>
      <c r="I705" s="3"/>
      <c r="J705" s="3"/>
      <c r="K705" s="3"/>
      <c r="L705" s="3"/>
      <c r="M705" s="3"/>
      <c r="N705" s="3"/>
      <c r="O705" s="103"/>
      <c r="P705" s="103"/>
      <c r="Q705" s="103"/>
      <c r="R705" s="103"/>
      <c r="S705" s="103"/>
      <c r="T705" s="103"/>
      <c r="U705" s="103"/>
      <c r="V705" s="103"/>
      <c r="W705" s="3"/>
      <c r="X705" s="3"/>
      <c r="Y705" s="3"/>
      <c r="Z705" s="3"/>
      <c r="AA705" s="2"/>
      <c r="AB705" s="3"/>
      <c r="AC705" s="3"/>
    </row>
    <row r="706" spans="1:29" ht="16.5">
      <c r="A706" s="3"/>
      <c r="B706" s="3"/>
      <c r="C706" s="3"/>
      <c r="D706" s="3"/>
      <c r="E706" s="3"/>
      <c r="F706" s="3"/>
      <c r="G706" s="3"/>
      <c r="H706" s="3"/>
      <c r="I706" s="3"/>
      <c r="J706" s="3"/>
      <c r="K706" s="3"/>
      <c r="L706" s="3"/>
      <c r="M706" s="3"/>
      <c r="N706" s="3"/>
      <c r="O706" s="103"/>
      <c r="P706" s="103"/>
      <c r="Q706" s="103"/>
      <c r="R706" s="103"/>
      <c r="S706" s="103"/>
      <c r="T706" s="103"/>
      <c r="U706" s="103"/>
      <c r="V706" s="103"/>
      <c r="W706" s="3"/>
      <c r="X706" s="3"/>
      <c r="Y706" s="3"/>
      <c r="Z706" s="3"/>
      <c r="AA706" s="2"/>
      <c r="AB706" s="3"/>
      <c r="AC706" s="3"/>
    </row>
    <row r="707" spans="1:29" ht="16.5">
      <c r="A707" s="3"/>
      <c r="B707" s="3"/>
      <c r="C707" s="3"/>
      <c r="D707" s="3"/>
      <c r="E707" s="3"/>
      <c r="F707" s="3"/>
      <c r="G707" s="3"/>
      <c r="H707" s="3"/>
      <c r="I707" s="3"/>
      <c r="J707" s="3"/>
      <c r="K707" s="3"/>
      <c r="L707" s="3"/>
      <c r="M707" s="3"/>
      <c r="N707" s="3"/>
      <c r="O707" s="103"/>
      <c r="P707" s="103"/>
      <c r="Q707" s="103"/>
      <c r="R707" s="103"/>
      <c r="S707" s="103"/>
      <c r="T707" s="103"/>
      <c r="U707" s="103"/>
      <c r="V707" s="103"/>
      <c r="W707" s="3"/>
      <c r="X707" s="3"/>
      <c r="Y707" s="3"/>
      <c r="Z707" s="3"/>
      <c r="AA707" s="2"/>
      <c r="AB707" s="3"/>
      <c r="AC707" s="3"/>
    </row>
    <row r="708" spans="1:29" ht="16.5">
      <c r="A708" s="3"/>
      <c r="B708" s="3"/>
      <c r="C708" s="3"/>
      <c r="D708" s="3"/>
      <c r="E708" s="3"/>
      <c r="F708" s="3"/>
      <c r="G708" s="3"/>
      <c r="H708" s="3"/>
      <c r="I708" s="3"/>
      <c r="J708" s="3"/>
      <c r="K708" s="3"/>
      <c r="L708" s="3"/>
      <c r="M708" s="3"/>
      <c r="N708" s="3"/>
      <c r="O708" s="103"/>
      <c r="P708" s="103"/>
      <c r="Q708" s="103"/>
      <c r="R708" s="103"/>
      <c r="S708" s="103"/>
      <c r="T708" s="103"/>
      <c r="U708" s="103"/>
      <c r="V708" s="103"/>
      <c r="W708" s="3"/>
      <c r="X708" s="3"/>
      <c r="Y708" s="3"/>
      <c r="Z708" s="3"/>
      <c r="AA708" s="2"/>
      <c r="AB708" s="3"/>
      <c r="AC708" s="3"/>
    </row>
    <row r="709" spans="1:29" ht="16.5">
      <c r="A709" s="3"/>
      <c r="B709" s="3"/>
      <c r="C709" s="3"/>
      <c r="D709" s="3"/>
      <c r="E709" s="3"/>
      <c r="F709" s="3"/>
      <c r="G709" s="3"/>
      <c r="H709" s="3"/>
      <c r="I709" s="3"/>
      <c r="J709" s="3"/>
      <c r="K709" s="3"/>
      <c r="L709" s="3"/>
      <c r="M709" s="3"/>
      <c r="N709" s="3"/>
      <c r="O709" s="103"/>
      <c r="P709" s="103"/>
      <c r="Q709" s="103"/>
      <c r="R709" s="103"/>
      <c r="S709" s="103"/>
      <c r="T709" s="103"/>
      <c r="U709" s="103"/>
      <c r="V709" s="103"/>
      <c r="W709" s="3"/>
      <c r="X709" s="3"/>
      <c r="Y709" s="3"/>
      <c r="Z709" s="3"/>
      <c r="AA709" s="2"/>
      <c r="AB709" s="3"/>
      <c r="AC709" s="3"/>
    </row>
    <row r="710" spans="1:29" ht="16.5">
      <c r="A710" s="3"/>
      <c r="B710" s="3"/>
      <c r="C710" s="3"/>
      <c r="D710" s="3"/>
      <c r="E710" s="3"/>
      <c r="F710" s="3"/>
      <c r="G710" s="3"/>
      <c r="H710" s="3"/>
      <c r="I710" s="3"/>
      <c r="J710" s="3"/>
      <c r="K710" s="3"/>
      <c r="L710" s="3"/>
      <c r="M710" s="3"/>
      <c r="N710" s="3"/>
      <c r="O710" s="103"/>
      <c r="P710" s="103"/>
      <c r="Q710" s="103"/>
      <c r="R710" s="103"/>
      <c r="S710" s="103"/>
      <c r="T710" s="103"/>
      <c r="U710" s="103"/>
      <c r="V710" s="103"/>
      <c r="W710" s="3"/>
      <c r="X710" s="3"/>
      <c r="Y710" s="3"/>
      <c r="Z710" s="3"/>
      <c r="AA710" s="2"/>
      <c r="AB710" s="3"/>
      <c r="AC710" s="3"/>
    </row>
    <row r="711" spans="1:29" ht="16.5">
      <c r="A711" s="3"/>
      <c r="B711" s="3"/>
      <c r="C711" s="3"/>
      <c r="D711" s="3"/>
      <c r="E711" s="3"/>
      <c r="F711" s="3"/>
      <c r="G711" s="3"/>
      <c r="H711" s="3"/>
      <c r="I711" s="3"/>
      <c r="J711" s="3"/>
      <c r="K711" s="3"/>
      <c r="L711" s="3"/>
      <c r="M711" s="3"/>
      <c r="N711" s="3"/>
      <c r="O711" s="103"/>
      <c r="P711" s="103"/>
      <c r="Q711" s="103"/>
      <c r="R711" s="103"/>
      <c r="S711" s="103"/>
      <c r="T711" s="103"/>
      <c r="U711" s="103"/>
      <c r="V711" s="103"/>
      <c r="W711" s="3"/>
      <c r="X711" s="3"/>
      <c r="Y711" s="3"/>
      <c r="Z711" s="3"/>
      <c r="AA711" s="2"/>
      <c r="AB711" s="3"/>
      <c r="AC711" s="3"/>
    </row>
    <row r="712" spans="1:29" ht="16.5">
      <c r="A712" s="3"/>
      <c r="B712" s="3"/>
      <c r="C712" s="3"/>
      <c r="D712" s="3"/>
      <c r="E712" s="3"/>
      <c r="F712" s="3"/>
      <c r="G712" s="3"/>
      <c r="H712" s="3"/>
      <c r="I712" s="3"/>
      <c r="J712" s="3"/>
      <c r="K712" s="3"/>
      <c r="L712" s="3"/>
      <c r="M712" s="3"/>
      <c r="N712" s="3"/>
      <c r="O712" s="103"/>
      <c r="P712" s="103"/>
      <c r="Q712" s="103"/>
      <c r="R712" s="103"/>
      <c r="S712" s="103"/>
      <c r="T712" s="103"/>
      <c r="U712" s="103"/>
      <c r="V712" s="103"/>
      <c r="W712" s="3"/>
      <c r="X712" s="3"/>
      <c r="Y712" s="3"/>
      <c r="Z712" s="3"/>
      <c r="AA712" s="2"/>
      <c r="AB712" s="3"/>
      <c r="AC712" s="3"/>
    </row>
    <row r="713" spans="1:29" ht="16.5">
      <c r="A713" s="3"/>
      <c r="B713" s="3"/>
      <c r="C713" s="3"/>
      <c r="D713" s="3"/>
      <c r="E713" s="3"/>
      <c r="F713" s="3"/>
      <c r="G713" s="3"/>
      <c r="H713" s="3"/>
      <c r="I713" s="3"/>
      <c r="J713" s="3"/>
      <c r="K713" s="3"/>
      <c r="L713" s="3"/>
      <c r="M713" s="3"/>
      <c r="N713" s="3"/>
      <c r="O713" s="103"/>
      <c r="P713" s="103"/>
      <c r="Q713" s="103"/>
      <c r="R713" s="103"/>
      <c r="S713" s="103"/>
      <c r="T713" s="103"/>
      <c r="U713" s="103"/>
      <c r="V713" s="103"/>
      <c r="W713" s="3"/>
      <c r="X713" s="3"/>
      <c r="Y713" s="3"/>
      <c r="Z713" s="3"/>
      <c r="AA713" s="2"/>
      <c r="AB713" s="3"/>
      <c r="AC713" s="3"/>
    </row>
    <row r="714" spans="1:29" ht="16.5">
      <c r="A714" s="3"/>
      <c r="B714" s="3"/>
      <c r="C714" s="3"/>
      <c r="D714" s="3"/>
      <c r="E714" s="3"/>
      <c r="F714" s="3"/>
      <c r="G714" s="3"/>
      <c r="H714" s="3"/>
      <c r="I714" s="3"/>
      <c r="J714" s="3"/>
      <c r="K714" s="3"/>
      <c r="L714" s="3"/>
      <c r="M714" s="3"/>
      <c r="N714" s="3"/>
      <c r="O714" s="103"/>
      <c r="P714" s="103"/>
      <c r="Q714" s="103"/>
      <c r="R714" s="103"/>
      <c r="S714" s="103"/>
      <c r="T714" s="103"/>
      <c r="U714" s="103"/>
      <c r="V714" s="103"/>
      <c r="W714" s="3"/>
      <c r="X714" s="3"/>
      <c r="Y714" s="3"/>
      <c r="Z714" s="3"/>
      <c r="AA714" s="2"/>
      <c r="AB714" s="3"/>
      <c r="AC714" s="3"/>
    </row>
    <row r="715" spans="1:29" ht="16.5">
      <c r="A715" s="3"/>
      <c r="B715" s="3"/>
      <c r="C715" s="3"/>
      <c r="D715" s="3"/>
      <c r="E715" s="3"/>
      <c r="F715" s="3"/>
      <c r="G715" s="3"/>
      <c r="H715" s="3"/>
      <c r="I715" s="3"/>
      <c r="J715" s="3"/>
      <c r="K715" s="3"/>
      <c r="L715" s="3"/>
      <c r="M715" s="3"/>
      <c r="N715" s="3"/>
      <c r="O715" s="103"/>
      <c r="P715" s="103"/>
      <c r="Q715" s="103"/>
      <c r="R715" s="103"/>
      <c r="S715" s="103"/>
      <c r="T715" s="103"/>
      <c r="U715" s="103"/>
      <c r="V715" s="103"/>
      <c r="W715" s="3"/>
      <c r="X715" s="3"/>
      <c r="Y715" s="3"/>
      <c r="Z715" s="3"/>
      <c r="AA715" s="2"/>
      <c r="AB715" s="3"/>
      <c r="AC715" s="3"/>
    </row>
    <row r="716" spans="1:29" ht="16.5">
      <c r="A716" s="3"/>
      <c r="B716" s="3"/>
      <c r="C716" s="3"/>
      <c r="D716" s="3"/>
      <c r="E716" s="3"/>
      <c r="F716" s="3"/>
      <c r="G716" s="3"/>
      <c r="H716" s="3"/>
      <c r="I716" s="3"/>
      <c r="J716" s="3"/>
      <c r="K716" s="3"/>
      <c r="L716" s="3"/>
      <c r="M716" s="3"/>
      <c r="N716" s="3"/>
      <c r="O716" s="103"/>
      <c r="P716" s="103"/>
      <c r="Q716" s="103"/>
      <c r="R716" s="103"/>
      <c r="S716" s="103"/>
      <c r="T716" s="103"/>
      <c r="U716" s="103"/>
      <c r="V716" s="103"/>
      <c r="W716" s="3"/>
      <c r="X716" s="3"/>
      <c r="Y716" s="3"/>
      <c r="Z716" s="3"/>
      <c r="AA716" s="2"/>
      <c r="AB716" s="3"/>
      <c r="AC716" s="3"/>
    </row>
    <row r="717" spans="1:29" ht="16.5">
      <c r="A717" s="3"/>
      <c r="B717" s="3"/>
      <c r="C717" s="3"/>
      <c r="D717" s="3"/>
      <c r="E717" s="3"/>
      <c r="F717" s="3"/>
      <c r="G717" s="3"/>
      <c r="H717" s="3"/>
      <c r="I717" s="3"/>
      <c r="J717" s="3"/>
      <c r="K717" s="3"/>
      <c r="L717" s="3"/>
      <c r="M717" s="3"/>
      <c r="N717" s="3"/>
      <c r="O717" s="103"/>
      <c r="P717" s="103"/>
      <c r="Q717" s="103"/>
      <c r="R717" s="103"/>
      <c r="S717" s="103"/>
      <c r="T717" s="103"/>
      <c r="U717" s="103"/>
      <c r="V717" s="103"/>
      <c r="W717" s="3"/>
      <c r="X717" s="3"/>
      <c r="Y717" s="3"/>
      <c r="Z717" s="3"/>
      <c r="AA717" s="2"/>
      <c r="AB717" s="3"/>
      <c r="AC717" s="3"/>
    </row>
    <row r="718" spans="1:29" ht="16.5">
      <c r="A718" s="3"/>
      <c r="B718" s="3"/>
      <c r="C718" s="3"/>
      <c r="D718" s="3"/>
      <c r="E718" s="3"/>
      <c r="F718" s="3"/>
      <c r="G718" s="3"/>
      <c r="H718" s="3"/>
      <c r="I718" s="3"/>
      <c r="J718" s="3"/>
      <c r="K718" s="3"/>
      <c r="L718" s="3"/>
      <c r="M718" s="3"/>
      <c r="N718" s="3"/>
      <c r="O718" s="103"/>
      <c r="P718" s="103"/>
      <c r="Q718" s="103"/>
      <c r="R718" s="103"/>
      <c r="S718" s="103"/>
      <c r="T718" s="103"/>
      <c r="U718" s="103"/>
      <c r="V718" s="103"/>
      <c r="W718" s="3"/>
      <c r="X718" s="3"/>
      <c r="Y718" s="3"/>
      <c r="Z718" s="3"/>
      <c r="AA718" s="2"/>
      <c r="AB718" s="3"/>
      <c r="AC718" s="3"/>
    </row>
    <row r="719" spans="1:29" ht="16.5">
      <c r="A719" s="3"/>
      <c r="B719" s="3"/>
      <c r="C719" s="3"/>
      <c r="D719" s="3"/>
      <c r="E719" s="3"/>
      <c r="F719" s="3"/>
      <c r="G719" s="3"/>
      <c r="H719" s="3"/>
      <c r="I719" s="3"/>
      <c r="J719" s="3"/>
      <c r="K719" s="3"/>
      <c r="L719" s="3"/>
      <c r="M719" s="3"/>
      <c r="N719" s="3"/>
      <c r="O719" s="103"/>
      <c r="P719" s="103"/>
      <c r="Q719" s="103"/>
      <c r="R719" s="103"/>
      <c r="S719" s="103"/>
      <c r="T719" s="103"/>
      <c r="U719" s="103"/>
      <c r="V719" s="103"/>
      <c r="W719" s="3"/>
      <c r="X719" s="3"/>
      <c r="Y719" s="3"/>
      <c r="Z719" s="3"/>
      <c r="AA719" s="2"/>
      <c r="AB719" s="3"/>
      <c r="AC719" s="3"/>
    </row>
    <row r="720" spans="1:29" ht="16.5">
      <c r="A720" s="3"/>
      <c r="B720" s="3"/>
      <c r="C720" s="3"/>
      <c r="D720" s="3"/>
      <c r="E720" s="3"/>
      <c r="F720" s="3"/>
      <c r="G720" s="3"/>
      <c r="H720" s="3"/>
      <c r="I720" s="3"/>
      <c r="J720" s="3"/>
      <c r="K720" s="3"/>
      <c r="L720" s="3"/>
      <c r="M720" s="3"/>
      <c r="N720" s="3"/>
      <c r="O720" s="103"/>
      <c r="P720" s="103"/>
      <c r="Q720" s="103"/>
      <c r="R720" s="103"/>
      <c r="S720" s="103"/>
      <c r="T720" s="103"/>
      <c r="U720" s="103"/>
      <c r="V720" s="103"/>
      <c r="W720" s="3"/>
      <c r="X720" s="3"/>
      <c r="Y720" s="3"/>
      <c r="Z720" s="3"/>
      <c r="AA720" s="2"/>
      <c r="AB720" s="3"/>
      <c r="AC720" s="3"/>
    </row>
    <row r="721" spans="1:29" ht="16.5">
      <c r="A721" s="3"/>
      <c r="B721" s="3"/>
      <c r="C721" s="3"/>
      <c r="D721" s="3"/>
      <c r="E721" s="3"/>
      <c r="F721" s="3"/>
      <c r="G721" s="3"/>
      <c r="H721" s="3"/>
      <c r="I721" s="3"/>
      <c r="J721" s="3"/>
      <c r="K721" s="3"/>
      <c r="L721" s="3"/>
      <c r="M721" s="3"/>
      <c r="N721" s="3"/>
      <c r="O721" s="103"/>
      <c r="P721" s="103"/>
      <c r="Q721" s="103"/>
      <c r="R721" s="103"/>
      <c r="S721" s="103"/>
      <c r="T721" s="103"/>
      <c r="U721" s="103"/>
      <c r="V721" s="103"/>
      <c r="W721" s="3"/>
      <c r="X721" s="3"/>
      <c r="Y721" s="3"/>
      <c r="Z721" s="3"/>
      <c r="AA721" s="2"/>
      <c r="AB721" s="3"/>
      <c r="AC721" s="3"/>
    </row>
    <row r="722" spans="1:29" ht="16.5">
      <c r="A722" s="3"/>
      <c r="B722" s="3"/>
      <c r="C722" s="3"/>
      <c r="D722" s="3"/>
      <c r="E722" s="3"/>
      <c r="F722" s="3"/>
      <c r="G722" s="3"/>
      <c r="H722" s="3"/>
      <c r="I722" s="3"/>
      <c r="J722" s="3"/>
      <c r="K722" s="3"/>
      <c r="L722" s="3"/>
      <c r="M722" s="3"/>
      <c r="N722" s="3"/>
      <c r="O722" s="103"/>
      <c r="P722" s="103"/>
      <c r="Q722" s="103"/>
      <c r="R722" s="103"/>
      <c r="S722" s="103"/>
      <c r="T722" s="103"/>
      <c r="U722" s="103"/>
      <c r="V722" s="103"/>
      <c r="W722" s="3"/>
      <c r="X722" s="3"/>
      <c r="Y722" s="3"/>
      <c r="Z722" s="3"/>
      <c r="AA722" s="2"/>
      <c r="AB722" s="3"/>
      <c r="AC722" s="3"/>
    </row>
    <row r="723" spans="1:29" ht="16.5">
      <c r="A723" s="3"/>
      <c r="B723" s="3"/>
      <c r="C723" s="3"/>
      <c r="D723" s="3"/>
      <c r="E723" s="3"/>
      <c r="F723" s="3"/>
      <c r="G723" s="3"/>
      <c r="H723" s="3"/>
      <c r="I723" s="3"/>
      <c r="J723" s="3"/>
      <c r="K723" s="3"/>
      <c r="L723" s="3"/>
      <c r="M723" s="3"/>
      <c r="N723" s="3"/>
      <c r="O723" s="103"/>
      <c r="P723" s="103"/>
      <c r="Q723" s="103"/>
      <c r="R723" s="103"/>
      <c r="S723" s="103"/>
      <c r="T723" s="103"/>
      <c r="U723" s="103"/>
      <c r="V723" s="103"/>
      <c r="W723" s="3"/>
      <c r="X723" s="3"/>
      <c r="Y723" s="3"/>
      <c r="Z723" s="3"/>
      <c r="AA723" s="2"/>
      <c r="AB723" s="3"/>
      <c r="AC723" s="3"/>
    </row>
    <row r="724" spans="1:29" ht="16.5">
      <c r="A724" s="3"/>
      <c r="B724" s="3"/>
      <c r="C724" s="3"/>
      <c r="D724" s="3"/>
      <c r="E724" s="3"/>
      <c r="F724" s="3"/>
      <c r="G724" s="3"/>
      <c r="H724" s="3"/>
      <c r="I724" s="3"/>
      <c r="J724" s="3"/>
      <c r="K724" s="3"/>
      <c r="L724" s="3"/>
      <c r="M724" s="3"/>
      <c r="N724" s="3"/>
      <c r="O724" s="103"/>
      <c r="P724" s="103"/>
      <c r="Q724" s="103"/>
      <c r="R724" s="103"/>
      <c r="S724" s="103"/>
      <c r="T724" s="103"/>
      <c r="U724" s="103"/>
      <c r="V724" s="103"/>
      <c r="W724" s="3"/>
      <c r="X724" s="3"/>
      <c r="Y724" s="3"/>
      <c r="Z724" s="3"/>
      <c r="AA724" s="2"/>
      <c r="AB724" s="3"/>
      <c r="AC724" s="3"/>
    </row>
    <row r="725" spans="1:29" ht="16.5">
      <c r="A725" s="3"/>
      <c r="B725" s="3"/>
      <c r="C725" s="3"/>
      <c r="D725" s="3"/>
      <c r="E725" s="3"/>
      <c r="F725" s="3"/>
      <c r="G725" s="3"/>
      <c r="H725" s="3"/>
      <c r="I725" s="3"/>
      <c r="J725" s="3"/>
      <c r="K725" s="3"/>
      <c r="L725" s="3"/>
      <c r="M725" s="3"/>
      <c r="N725" s="3"/>
      <c r="O725" s="103"/>
      <c r="P725" s="103"/>
      <c r="Q725" s="103"/>
      <c r="R725" s="103"/>
      <c r="S725" s="103"/>
      <c r="T725" s="103"/>
      <c r="U725" s="103"/>
      <c r="V725" s="103"/>
      <c r="W725" s="3"/>
      <c r="X725" s="3"/>
      <c r="Y725" s="3"/>
      <c r="Z725" s="3"/>
      <c r="AA725" s="2"/>
      <c r="AB725" s="3"/>
      <c r="AC725" s="3"/>
    </row>
    <row r="726" spans="1:29" ht="16.5">
      <c r="A726" s="3"/>
      <c r="B726" s="3"/>
      <c r="C726" s="3"/>
      <c r="D726" s="3"/>
      <c r="E726" s="3"/>
      <c r="F726" s="3"/>
      <c r="G726" s="3"/>
      <c r="H726" s="3"/>
      <c r="I726" s="3"/>
      <c r="J726" s="3"/>
      <c r="K726" s="3"/>
      <c r="L726" s="3"/>
      <c r="M726" s="3"/>
      <c r="N726" s="3"/>
      <c r="O726" s="103"/>
      <c r="P726" s="103"/>
      <c r="Q726" s="103"/>
      <c r="R726" s="103"/>
      <c r="S726" s="103"/>
      <c r="T726" s="103"/>
      <c r="U726" s="103"/>
      <c r="V726" s="103"/>
      <c r="W726" s="3"/>
      <c r="X726" s="3"/>
      <c r="Y726" s="3"/>
      <c r="Z726" s="3"/>
      <c r="AA726" s="2"/>
      <c r="AB726" s="3"/>
      <c r="AC726" s="3"/>
    </row>
    <row r="727" spans="1:29" ht="16.5">
      <c r="A727" s="3"/>
      <c r="B727" s="3"/>
      <c r="C727" s="3"/>
      <c r="D727" s="3"/>
      <c r="E727" s="3"/>
      <c r="F727" s="3"/>
      <c r="G727" s="3"/>
      <c r="H727" s="3"/>
      <c r="I727" s="3"/>
      <c r="J727" s="3"/>
      <c r="K727" s="3"/>
      <c r="L727" s="3"/>
      <c r="M727" s="3"/>
      <c r="N727" s="3"/>
      <c r="O727" s="103"/>
      <c r="P727" s="103"/>
      <c r="Q727" s="103"/>
      <c r="R727" s="103"/>
      <c r="S727" s="103"/>
      <c r="T727" s="103"/>
      <c r="U727" s="103"/>
      <c r="V727" s="103"/>
      <c r="W727" s="3"/>
      <c r="X727" s="3"/>
      <c r="Y727" s="3"/>
      <c r="Z727" s="3"/>
      <c r="AA727" s="2"/>
      <c r="AB727" s="3"/>
      <c r="AC727" s="3"/>
    </row>
    <row r="728" spans="1:29" ht="16.5">
      <c r="A728" s="3"/>
      <c r="B728" s="3"/>
      <c r="C728" s="3"/>
      <c r="D728" s="3"/>
      <c r="E728" s="3"/>
      <c r="F728" s="3"/>
      <c r="G728" s="3"/>
      <c r="H728" s="3"/>
      <c r="I728" s="3"/>
      <c r="J728" s="3"/>
      <c r="K728" s="3"/>
      <c r="L728" s="3"/>
      <c r="M728" s="3"/>
      <c r="N728" s="3"/>
      <c r="O728" s="103"/>
      <c r="P728" s="103"/>
      <c r="Q728" s="103"/>
      <c r="R728" s="103"/>
      <c r="S728" s="103"/>
      <c r="T728" s="103"/>
      <c r="U728" s="103"/>
      <c r="V728" s="103"/>
      <c r="W728" s="3"/>
      <c r="X728" s="3"/>
      <c r="Y728" s="3"/>
      <c r="Z728" s="3"/>
      <c r="AA728" s="2"/>
      <c r="AB728" s="3"/>
      <c r="AC728" s="3"/>
    </row>
    <row r="729" spans="1:29" ht="16.5">
      <c r="A729" s="3"/>
      <c r="B729" s="3"/>
      <c r="C729" s="3"/>
      <c r="D729" s="3"/>
      <c r="E729" s="3"/>
      <c r="F729" s="3"/>
      <c r="G729" s="3"/>
      <c r="H729" s="3"/>
      <c r="I729" s="3"/>
      <c r="J729" s="3"/>
      <c r="K729" s="3"/>
      <c r="L729" s="3"/>
      <c r="M729" s="3"/>
      <c r="N729" s="3"/>
      <c r="O729" s="103"/>
      <c r="P729" s="103"/>
      <c r="Q729" s="103"/>
      <c r="R729" s="103"/>
      <c r="S729" s="103"/>
      <c r="T729" s="103"/>
      <c r="U729" s="103"/>
      <c r="V729" s="103"/>
      <c r="W729" s="3"/>
      <c r="X729" s="3"/>
      <c r="Y729" s="3"/>
      <c r="Z729" s="3"/>
      <c r="AA729" s="2"/>
      <c r="AB729" s="3"/>
      <c r="AC729" s="3"/>
    </row>
    <row r="730" spans="1:29" ht="16.5">
      <c r="A730" s="3"/>
      <c r="B730" s="3"/>
      <c r="C730" s="3"/>
      <c r="D730" s="3"/>
      <c r="E730" s="3"/>
      <c r="F730" s="3"/>
      <c r="G730" s="3"/>
      <c r="H730" s="3"/>
      <c r="I730" s="3"/>
      <c r="J730" s="3"/>
      <c r="K730" s="3"/>
      <c r="L730" s="3"/>
      <c r="M730" s="3"/>
      <c r="N730" s="3"/>
      <c r="O730" s="103"/>
      <c r="P730" s="103"/>
      <c r="Q730" s="103"/>
      <c r="R730" s="103"/>
      <c r="S730" s="103"/>
      <c r="T730" s="103"/>
      <c r="U730" s="103"/>
      <c r="V730" s="103"/>
      <c r="W730" s="3"/>
      <c r="X730" s="3"/>
      <c r="Y730" s="3"/>
      <c r="Z730" s="3"/>
      <c r="AA730" s="2"/>
      <c r="AB730" s="3"/>
      <c r="AC730" s="3"/>
    </row>
    <row r="731" spans="1:29" ht="16.5">
      <c r="A731" s="3"/>
      <c r="B731" s="3"/>
      <c r="C731" s="3"/>
      <c r="D731" s="3"/>
      <c r="E731" s="3"/>
      <c r="F731" s="3"/>
      <c r="G731" s="3"/>
      <c r="H731" s="3"/>
      <c r="I731" s="3"/>
      <c r="J731" s="3"/>
      <c r="K731" s="3"/>
      <c r="L731" s="3"/>
      <c r="M731" s="3"/>
      <c r="N731" s="3"/>
      <c r="O731" s="103"/>
      <c r="P731" s="103"/>
      <c r="Q731" s="103"/>
      <c r="R731" s="103"/>
      <c r="S731" s="103"/>
      <c r="T731" s="103"/>
      <c r="U731" s="103"/>
      <c r="V731" s="103"/>
      <c r="W731" s="3"/>
      <c r="X731" s="3"/>
      <c r="Y731" s="3"/>
      <c r="Z731" s="3"/>
      <c r="AA731" s="2"/>
      <c r="AB731" s="3"/>
      <c r="AC731" s="3"/>
    </row>
    <row r="732" spans="1:29" ht="16.5">
      <c r="A732" s="3"/>
      <c r="B732" s="3"/>
      <c r="C732" s="3"/>
      <c r="D732" s="3"/>
      <c r="E732" s="3"/>
      <c r="F732" s="3"/>
      <c r="G732" s="3"/>
      <c r="H732" s="3"/>
      <c r="I732" s="3"/>
      <c r="J732" s="3"/>
      <c r="K732" s="3"/>
      <c r="L732" s="3"/>
      <c r="M732" s="3"/>
      <c r="N732" s="3"/>
      <c r="O732" s="103"/>
      <c r="P732" s="103"/>
      <c r="Q732" s="103"/>
      <c r="R732" s="103"/>
      <c r="S732" s="103"/>
      <c r="T732" s="103"/>
      <c r="U732" s="103"/>
      <c r="V732" s="103"/>
      <c r="W732" s="3"/>
      <c r="X732" s="3"/>
      <c r="Y732" s="3"/>
      <c r="Z732" s="3"/>
      <c r="AA732" s="2"/>
      <c r="AB732" s="3"/>
      <c r="AC732" s="3"/>
    </row>
    <row r="733" spans="1:29" ht="16.5">
      <c r="A733" s="3"/>
      <c r="B733" s="3"/>
      <c r="C733" s="3"/>
      <c r="D733" s="3"/>
      <c r="E733" s="3"/>
      <c r="F733" s="3"/>
      <c r="G733" s="3"/>
      <c r="H733" s="3"/>
      <c r="I733" s="3"/>
      <c r="J733" s="3"/>
      <c r="K733" s="3"/>
      <c r="L733" s="3"/>
      <c r="M733" s="3"/>
      <c r="N733" s="3"/>
      <c r="O733" s="103"/>
      <c r="P733" s="103"/>
      <c r="Q733" s="103"/>
      <c r="R733" s="103"/>
      <c r="S733" s="103"/>
      <c r="T733" s="103"/>
      <c r="U733" s="103"/>
      <c r="V733" s="103"/>
      <c r="W733" s="3"/>
      <c r="X733" s="3"/>
      <c r="Y733" s="3"/>
      <c r="Z733" s="3"/>
      <c r="AA733" s="2"/>
      <c r="AB733" s="3"/>
      <c r="AC733" s="3"/>
    </row>
    <row r="734" spans="1:29" ht="16.5">
      <c r="A734" s="3"/>
      <c r="B734" s="3"/>
      <c r="C734" s="3"/>
      <c r="D734" s="3"/>
      <c r="E734" s="3"/>
      <c r="F734" s="3"/>
      <c r="G734" s="3"/>
      <c r="H734" s="3"/>
      <c r="I734" s="3"/>
      <c r="J734" s="3"/>
      <c r="K734" s="3"/>
      <c r="L734" s="3"/>
      <c r="M734" s="3"/>
      <c r="N734" s="3"/>
      <c r="O734" s="103"/>
      <c r="P734" s="103"/>
      <c r="Q734" s="103"/>
      <c r="R734" s="103"/>
      <c r="S734" s="103"/>
      <c r="T734" s="103"/>
      <c r="U734" s="103"/>
      <c r="V734" s="103"/>
      <c r="W734" s="3"/>
      <c r="X734" s="3"/>
      <c r="Y734" s="3"/>
      <c r="Z734" s="3"/>
      <c r="AA734" s="2"/>
      <c r="AB734" s="3"/>
      <c r="AC734" s="3"/>
    </row>
    <row r="735" spans="1:29" ht="16.5">
      <c r="A735" s="3"/>
      <c r="B735" s="3"/>
      <c r="C735" s="3"/>
      <c r="D735" s="3"/>
      <c r="E735" s="3"/>
      <c r="F735" s="3"/>
      <c r="G735" s="3"/>
      <c r="H735" s="3"/>
      <c r="I735" s="3"/>
      <c r="J735" s="3"/>
      <c r="K735" s="3"/>
      <c r="L735" s="3"/>
      <c r="M735" s="3"/>
      <c r="N735" s="3"/>
      <c r="O735" s="103"/>
      <c r="P735" s="103"/>
      <c r="Q735" s="103"/>
      <c r="R735" s="103"/>
      <c r="S735" s="103"/>
      <c r="T735" s="103"/>
      <c r="U735" s="103"/>
      <c r="V735" s="103"/>
      <c r="W735" s="3"/>
      <c r="X735" s="3"/>
      <c r="Y735" s="3"/>
      <c r="Z735" s="3"/>
      <c r="AA735" s="2"/>
      <c r="AB735" s="3"/>
      <c r="AC735" s="3"/>
    </row>
    <row r="736" spans="1:29" ht="16.5">
      <c r="A736" s="3"/>
      <c r="B736" s="3"/>
      <c r="C736" s="3"/>
      <c r="D736" s="3"/>
      <c r="E736" s="3"/>
      <c r="F736" s="3"/>
      <c r="G736" s="3"/>
      <c r="H736" s="3"/>
      <c r="I736" s="3"/>
      <c r="J736" s="3"/>
      <c r="K736" s="3"/>
      <c r="L736" s="3"/>
      <c r="M736" s="3"/>
      <c r="N736" s="3"/>
      <c r="O736" s="103"/>
      <c r="P736" s="103"/>
      <c r="Q736" s="103"/>
      <c r="R736" s="103"/>
      <c r="S736" s="103"/>
      <c r="T736" s="103"/>
      <c r="U736" s="103"/>
      <c r="V736" s="103"/>
      <c r="W736" s="3"/>
      <c r="X736" s="3"/>
      <c r="Y736" s="3"/>
      <c r="Z736" s="3"/>
      <c r="AA736" s="2"/>
      <c r="AB736" s="3"/>
      <c r="AC736" s="3"/>
    </row>
    <row r="737" spans="1:29" ht="16.5">
      <c r="A737" s="3"/>
      <c r="B737" s="3"/>
      <c r="C737" s="3"/>
      <c r="D737" s="3"/>
      <c r="E737" s="3"/>
      <c r="F737" s="3"/>
      <c r="G737" s="3"/>
      <c r="H737" s="3"/>
      <c r="I737" s="3"/>
      <c r="J737" s="3"/>
      <c r="K737" s="3"/>
      <c r="L737" s="3"/>
      <c r="M737" s="3"/>
      <c r="N737" s="3"/>
      <c r="O737" s="103"/>
      <c r="P737" s="103"/>
      <c r="Q737" s="103"/>
      <c r="R737" s="103"/>
      <c r="S737" s="103"/>
      <c r="T737" s="103"/>
      <c r="U737" s="103"/>
      <c r="V737" s="103"/>
      <c r="W737" s="3"/>
      <c r="X737" s="3"/>
      <c r="Y737" s="3"/>
      <c r="Z737" s="3"/>
      <c r="AA737" s="2"/>
      <c r="AB737" s="3"/>
      <c r="AC737" s="3"/>
    </row>
    <row r="738" spans="1:29" ht="16.5">
      <c r="A738" s="3"/>
      <c r="B738" s="3"/>
      <c r="C738" s="3"/>
      <c r="D738" s="3"/>
      <c r="E738" s="3"/>
      <c r="F738" s="3"/>
      <c r="G738" s="3"/>
      <c r="H738" s="3"/>
      <c r="I738" s="3"/>
      <c r="J738" s="3"/>
      <c r="K738" s="3"/>
      <c r="L738" s="3"/>
      <c r="M738" s="3"/>
      <c r="N738" s="3"/>
      <c r="O738" s="103"/>
      <c r="P738" s="103"/>
      <c r="Q738" s="103"/>
      <c r="R738" s="103"/>
      <c r="S738" s="103"/>
      <c r="T738" s="103"/>
      <c r="U738" s="103"/>
      <c r="V738" s="103"/>
      <c r="W738" s="3"/>
      <c r="X738" s="3"/>
      <c r="Y738" s="3"/>
      <c r="Z738" s="3"/>
      <c r="AA738" s="2"/>
      <c r="AB738" s="3"/>
      <c r="AC738" s="3"/>
    </row>
    <row r="739" spans="1:29" ht="16.5">
      <c r="A739" s="3"/>
      <c r="B739" s="3"/>
      <c r="C739" s="3"/>
      <c r="D739" s="3"/>
      <c r="E739" s="3"/>
      <c r="F739" s="3"/>
      <c r="G739" s="3"/>
      <c r="H739" s="3"/>
      <c r="I739" s="3"/>
      <c r="J739" s="3"/>
      <c r="K739" s="3"/>
      <c r="L739" s="3"/>
      <c r="M739" s="3"/>
      <c r="N739" s="3"/>
      <c r="O739" s="103"/>
      <c r="P739" s="103"/>
      <c r="Q739" s="103"/>
      <c r="R739" s="103"/>
      <c r="S739" s="103"/>
      <c r="T739" s="103"/>
      <c r="U739" s="103"/>
      <c r="V739" s="103"/>
      <c r="W739" s="3"/>
      <c r="X739" s="3"/>
      <c r="Y739" s="3"/>
      <c r="Z739" s="3"/>
      <c r="AA739" s="2"/>
      <c r="AB739" s="3"/>
      <c r="AC739" s="3"/>
    </row>
    <row r="740" spans="1:29" ht="16.5">
      <c r="A740" s="3"/>
      <c r="B740" s="3"/>
      <c r="C740" s="3"/>
      <c r="D740" s="3"/>
      <c r="E740" s="3"/>
      <c r="F740" s="3"/>
      <c r="G740" s="3"/>
      <c r="H740" s="3"/>
      <c r="I740" s="3"/>
      <c r="J740" s="3"/>
      <c r="K740" s="3"/>
      <c r="L740" s="3"/>
      <c r="M740" s="3"/>
      <c r="N740" s="3"/>
      <c r="O740" s="103"/>
      <c r="P740" s="103"/>
      <c r="Q740" s="103"/>
      <c r="R740" s="103"/>
      <c r="S740" s="103"/>
      <c r="T740" s="103"/>
      <c r="U740" s="103"/>
      <c r="V740" s="103"/>
      <c r="W740" s="3"/>
      <c r="X740" s="3"/>
      <c r="Y740" s="3"/>
      <c r="Z740" s="3"/>
      <c r="AA740" s="2"/>
      <c r="AB740" s="3"/>
      <c r="AC740" s="3"/>
    </row>
    <row r="741" spans="1:29" ht="16.5">
      <c r="A741" s="3"/>
      <c r="B741" s="3"/>
      <c r="C741" s="3"/>
      <c r="D741" s="3"/>
      <c r="E741" s="3"/>
      <c r="F741" s="3"/>
      <c r="G741" s="3"/>
      <c r="H741" s="3"/>
      <c r="I741" s="3"/>
      <c r="J741" s="3"/>
      <c r="K741" s="3"/>
      <c r="L741" s="3"/>
      <c r="M741" s="3"/>
      <c r="N741" s="3"/>
      <c r="O741" s="103"/>
      <c r="P741" s="103"/>
      <c r="Q741" s="103"/>
      <c r="R741" s="103"/>
      <c r="S741" s="103"/>
      <c r="T741" s="103"/>
      <c r="U741" s="103"/>
      <c r="V741" s="103"/>
      <c r="W741" s="3"/>
      <c r="X741" s="3"/>
      <c r="Y741" s="3"/>
      <c r="Z741" s="3"/>
      <c r="AA741" s="2"/>
      <c r="AB741" s="3"/>
      <c r="AC741" s="3"/>
    </row>
    <row r="742" spans="1:29" ht="16.5">
      <c r="A742" s="3"/>
      <c r="B742" s="3"/>
      <c r="C742" s="3"/>
      <c r="D742" s="3"/>
      <c r="E742" s="3"/>
      <c r="F742" s="3"/>
      <c r="G742" s="3"/>
      <c r="H742" s="3"/>
      <c r="I742" s="3"/>
      <c r="J742" s="3"/>
      <c r="K742" s="3"/>
      <c r="L742" s="3"/>
      <c r="M742" s="3"/>
      <c r="N742" s="3"/>
      <c r="O742" s="103"/>
      <c r="P742" s="103"/>
      <c r="Q742" s="103"/>
      <c r="R742" s="103"/>
      <c r="S742" s="103"/>
      <c r="T742" s="103"/>
      <c r="U742" s="103"/>
      <c r="V742" s="103"/>
      <c r="W742" s="3"/>
      <c r="X742" s="3"/>
      <c r="Y742" s="3"/>
      <c r="Z742" s="3"/>
      <c r="AA742" s="2"/>
      <c r="AB742" s="3"/>
      <c r="AC742" s="3"/>
    </row>
    <row r="743" spans="1:29" ht="16.5">
      <c r="A743" s="3"/>
      <c r="B743" s="3"/>
      <c r="C743" s="3"/>
      <c r="D743" s="3"/>
      <c r="E743" s="3"/>
      <c r="F743" s="3"/>
      <c r="G743" s="3"/>
      <c r="H743" s="3"/>
      <c r="I743" s="3"/>
      <c r="J743" s="3"/>
      <c r="K743" s="3"/>
      <c r="L743" s="3"/>
      <c r="M743" s="3"/>
      <c r="N743" s="3"/>
      <c r="O743" s="103"/>
      <c r="P743" s="103"/>
      <c r="Q743" s="103"/>
      <c r="R743" s="103"/>
      <c r="S743" s="103"/>
      <c r="T743" s="103"/>
      <c r="U743" s="103"/>
      <c r="V743" s="103"/>
      <c r="W743" s="3"/>
      <c r="X743" s="3"/>
      <c r="Y743" s="3"/>
      <c r="Z743" s="3"/>
      <c r="AA743" s="2"/>
      <c r="AB743" s="3"/>
      <c r="AC743" s="3"/>
    </row>
    <row r="744" spans="1:29" ht="16.5">
      <c r="A744" s="3"/>
      <c r="B744" s="3"/>
      <c r="C744" s="3"/>
      <c r="D744" s="3"/>
      <c r="E744" s="3"/>
      <c r="F744" s="3"/>
      <c r="G744" s="3"/>
      <c r="H744" s="3"/>
      <c r="I744" s="3"/>
      <c r="J744" s="3"/>
      <c r="K744" s="3"/>
      <c r="L744" s="3"/>
      <c r="M744" s="3"/>
      <c r="N744" s="3"/>
      <c r="O744" s="103"/>
      <c r="P744" s="103"/>
      <c r="Q744" s="103"/>
      <c r="R744" s="103"/>
      <c r="S744" s="103"/>
      <c r="T744" s="103"/>
      <c r="U744" s="103"/>
      <c r="V744" s="103"/>
      <c r="W744" s="3"/>
      <c r="X744" s="3"/>
      <c r="Y744" s="3"/>
      <c r="Z744" s="3"/>
      <c r="AA744" s="2"/>
      <c r="AB744" s="3"/>
      <c r="AC744" s="3"/>
    </row>
    <row r="745" spans="1:29" ht="16.5">
      <c r="A745" s="3"/>
      <c r="B745" s="3"/>
      <c r="C745" s="3"/>
      <c r="D745" s="3"/>
      <c r="E745" s="3"/>
      <c r="F745" s="3"/>
      <c r="G745" s="3"/>
      <c r="H745" s="3"/>
      <c r="I745" s="3"/>
      <c r="J745" s="3"/>
      <c r="K745" s="3"/>
      <c r="L745" s="3"/>
      <c r="M745" s="3"/>
      <c r="N745" s="3"/>
      <c r="O745" s="103"/>
      <c r="P745" s="103"/>
      <c r="Q745" s="103"/>
      <c r="R745" s="103"/>
      <c r="S745" s="103"/>
      <c r="T745" s="103"/>
      <c r="U745" s="103"/>
      <c r="V745" s="103"/>
      <c r="W745" s="3"/>
      <c r="X745" s="3"/>
      <c r="Y745" s="3"/>
      <c r="Z745" s="3"/>
      <c r="AA745" s="2"/>
      <c r="AB745" s="3"/>
      <c r="AC745" s="3"/>
    </row>
    <row r="746" spans="1:29" ht="16.5">
      <c r="A746" s="3"/>
      <c r="B746" s="3"/>
      <c r="C746" s="3"/>
      <c r="D746" s="3"/>
      <c r="E746" s="3"/>
      <c r="F746" s="3"/>
      <c r="G746" s="3"/>
      <c r="H746" s="3"/>
      <c r="I746" s="3"/>
      <c r="J746" s="3"/>
      <c r="K746" s="3"/>
      <c r="L746" s="3"/>
      <c r="M746" s="3"/>
      <c r="N746" s="3"/>
      <c r="O746" s="103"/>
      <c r="P746" s="103"/>
      <c r="Q746" s="103"/>
      <c r="R746" s="103"/>
      <c r="S746" s="103"/>
      <c r="T746" s="103"/>
      <c r="U746" s="103"/>
      <c r="V746" s="103"/>
      <c r="W746" s="3"/>
      <c r="X746" s="3"/>
      <c r="Y746" s="3"/>
      <c r="Z746" s="3"/>
      <c r="AA746" s="2"/>
      <c r="AB746" s="3"/>
      <c r="AC746" s="3"/>
    </row>
    <row r="747" spans="1:29" ht="16.5">
      <c r="A747" s="3"/>
      <c r="B747" s="3"/>
      <c r="C747" s="3"/>
      <c r="D747" s="3"/>
      <c r="E747" s="3"/>
      <c r="F747" s="3"/>
      <c r="G747" s="3"/>
      <c r="H747" s="3"/>
      <c r="I747" s="3"/>
      <c r="J747" s="3"/>
      <c r="K747" s="3"/>
      <c r="L747" s="3"/>
      <c r="M747" s="3"/>
      <c r="N747" s="3"/>
      <c r="O747" s="103"/>
      <c r="P747" s="103"/>
      <c r="Q747" s="103"/>
      <c r="R747" s="103"/>
      <c r="S747" s="103"/>
      <c r="T747" s="103"/>
      <c r="U747" s="103"/>
      <c r="V747" s="103"/>
      <c r="W747" s="3"/>
      <c r="X747" s="3"/>
      <c r="Y747" s="3"/>
      <c r="Z747" s="3"/>
      <c r="AA747" s="2"/>
      <c r="AB747" s="3"/>
      <c r="AC747" s="3"/>
    </row>
    <row r="748" spans="1:29" ht="16.5">
      <c r="A748" s="3"/>
      <c r="B748" s="3"/>
      <c r="C748" s="3"/>
      <c r="D748" s="3"/>
      <c r="E748" s="3"/>
      <c r="F748" s="3"/>
      <c r="G748" s="3"/>
      <c r="H748" s="3"/>
      <c r="I748" s="3"/>
      <c r="J748" s="3"/>
      <c r="K748" s="3"/>
      <c r="L748" s="3"/>
      <c r="M748" s="3"/>
      <c r="N748" s="3"/>
      <c r="O748" s="103"/>
      <c r="P748" s="103"/>
      <c r="Q748" s="103"/>
      <c r="R748" s="103"/>
      <c r="S748" s="103"/>
      <c r="T748" s="103"/>
      <c r="U748" s="103"/>
      <c r="V748" s="103"/>
      <c r="W748" s="3"/>
      <c r="X748" s="3"/>
      <c r="Y748" s="3"/>
      <c r="Z748" s="3"/>
      <c r="AA748" s="2"/>
      <c r="AB748" s="3"/>
      <c r="AC748" s="3"/>
    </row>
    <row r="749" spans="1:29" ht="16.5">
      <c r="A749" s="3"/>
      <c r="B749" s="3"/>
      <c r="C749" s="3"/>
      <c r="D749" s="3"/>
      <c r="E749" s="3"/>
      <c r="F749" s="3"/>
      <c r="G749" s="3"/>
      <c r="H749" s="3"/>
      <c r="I749" s="3"/>
      <c r="J749" s="3"/>
      <c r="K749" s="3"/>
      <c r="L749" s="3"/>
      <c r="M749" s="3"/>
      <c r="N749" s="3"/>
      <c r="O749" s="103"/>
      <c r="P749" s="103"/>
      <c r="Q749" s="103"/>
      <c r="R749" s="103"/>
      <c r="S749" s="103"/>
      <c r="T749" s="103"/>
      <c r="U749" s="103"/>
      <c r="V749" s="103"/>
      <c r="W749" s="3"/>
      <c r="X749" s="3"/>
      <c r="Y749" s="3"/>
      <c r="Z749" s="3"/>
      <c r="AA749" s="2"/>
      <c r="AB749" s="3"/>
      <c r="AC749" s="3"/>
    </row>
    <row r="750" spans="1:29" ht="16.5">
      <c r="A750" s="3"/>
      <c r="B750" s="3"/>
      <c r="C750" s="3"/>
      <c r="D750" s="3"/>
      <c r="E750" s="3"/>
      <c r="F750" s="3"/>
      <c r="G750" s="3"/>
      <c r="H750" s="3"/>
      <c r="I750" s="3"/>
      <c r="J750" s="3"/>
      <c r="K750" s="3"/>
      <c r="L750" s="3"/>
      <c r="M750" s="3"/>
      <c r="N750" s="3"/>
      <c r="O750" s="103"/>
      <c r="P750" s="103"/>
      <c r="Q750" s="103"/>
      <c r="R750" s="103"/>
      <c r="S750" s="103"/>
      <c r="T750" s="103"/>
      <c r="U750" s="103"/>
      <c r="V750" s="103"/>
      <c r="W750" s="3"/>
      <c r="X750" s="3"/>
      <c r="Y750" s="3"/>
      <c r="Z750" s="3"/>
      <c r="AA750" s="2"/>
      <c r="AB750" s="3"/>
      <c r="AC750" s="3"/>
    </row>
    <row r="751" spans="1:29" ht="16.5">
      <c r="A751" s="3"/>
      <c r="B751" s="3"/>
      <c r="C751" s="3"/>
      <c r="D751" s="3"/>
      <c r="E751" s="3"/>
      <c r="F751" s="3"/>
      <c r="G751" s="3"/>
      <c r="H751" s="3"/>
      <c r="I751" s="3"/>
      <c r="J751" s="3"/>
      <c r="K751" s="3"/>
      <c r="L751" s="3"/>
      <c r="M751" s="3"/>
      <c r="N751" s="3"/>
      <c r="O751" s="103"/>
      <c r="P751" s="103"/>
      <c r="Q751" s="103"/>
      <c r="R751" s="103"/>
      <c r="S751" s="103"/>
      <c r="T751" s="103"/>
      <c r="U751" s="103"/>
      <c r="V751" s="103"/>
      <c r="W751" s="3"/>
      <c r="X751" s="3"/>
      <c r="Y751" s="3"/>
      <c r="Z751" s="3"/>
      <c r="AA751" s="2"/>
      <c r="AB751" s="3"/>
      <c r="AC751" s="3"/>
    </row>
    <row r="752" spans="1:29" ht="16.5">
      <c r="A752" s="3"/>
      <c r="B752" s="3"/>
      <c r="C752" s="3"/>
      <c r="D752" s="3"/>
      <c r="E752" s="3"/>
      <c r="F752" s="3"/>
      <c r="G752" s="3"/>
      <c r="H752" s="3"/>
      <c r="I752" s="3"/>
      <c r="J752" s="3"/>
      <c r="K752" s="3"/>
      <c r="L752" s="3"/>
      <c r="M752" s="3"/>
      <c r="N752" s="3"/>
      <c r="O752" s="103"/>
      <c r="P752" s="103"/>
      <c r="Q752" s="103"/>
      <c r="R752" s="103"/>
      <c r="S752" s="103"/>
      <c r="T752" s="103"/>
      <c r="U752" s="103"/>
      <c r="V752" s="103"/>
      <c r="W752" s="3"/>
      <c r="X752" s="3"/>
      <c r="Y752" s="3"/>
      <c r="Z752" s="3"/>
      <c r="AA752" s="2"/>
      <c r="AB752" s="3"/>
      <c r="AC752" s="3"/>
    </row>
    <row r="753" spans="1:29" ht="16.5">
      <c r="A753" s="3"/>
      <c r="B753" s="3"/>
      <c r="C753" s="3"/>
      <c r="D753" s="3"/>
      <c r="E753" s="3"/>
      <c r="F753" s="3"/>
      <c r="G753" s="3"/>
      <c r="H753" s="3"/>
      <c r="I753" s="3"/>
      <c r="J753" s="3"/>
      <c r="K753" s="3"/>
      <c r="L753" s="3"/>
      <c r="M753" s="3"/>
      <c r="N753" s="3"/>
      <c r="O753" s="103"/>
      <c r="P753" s="103"/>
      <c r="Q753" s="103"/>
      <c r="R753" s="103"/>
      <c r="S753" s="103"/>
      <c r="T753" s="103"/>
      <c r="U753" s="103"/>
      <c r="V753" s="103"/>
      <c r="W753" s="3"/>
      <c r="X753" s="3"/>
      <c r="Y753" s="3"/>
      <c r="Z753" s="3"/>
      <c r="AA753" s="2"/>
      <c r="AB753" s="3"/>
      <c r="AC753" s="3"/>
    </row>
    <row r="754" spans="1:29" ht="16.5">
      <c r="A754" s="3"/>
      <c r="B754" s="3"/>
      <c r="C754" s="3"/>
      <c r="D754" s="3"/>
      <c r="E754" s="3"/>
      <c r="F754" s="3"/>
      <c r="G754" s="3"/>
      <c r="H754" s="3"/>
      <c r="I754" s="3"/>
      <c r="J754" s="3"/>
      <c r="K754" s="3"/>
      <c r="L754" s="3"/>
      <c r="M754" s="3"/>
      <c r="N754" s="3"/>
      <c r="O754" s="103"/>
      <c r="P754" s="103"/>
      <c r="Q754" s="103"/>
      <c r="R754" s="103"/>
      <c r="S754" s="103"/>
      <c r="T754" s="103"/>
      <c r="U754" s="103"/>
      <c r="V754" s="103"/>
      <c r="W754" s="3"/>
      <c r="X754" s="3"/>
      <c r="Y754" s="3"/>
      <c r="Z754" s="3"/>
      <c r="AA754" s="2"/>
      <c r="AB754" s="3"/>
      <c r="AC754" s="3"/>
    </row>
    <row r="755" spans="1:29" ht="16.5">
      <c r="A755" s="3"/>
      <c r="B755" s="3"/>
      <c r="C755" s="3"/>
      <c r="D755" s="3"/>
      <c r="E755" s="3"/>
      <c r="F755" s="3"/>
      <c r="G755" s="3"/>
      <c r="H755" s="3"/>
      <c r="I755" s="3"/>
      <c r="J755" s="3"/>
      <c r="K755" s="3"/>
      <c r="L755" s="3"/>
      <c r="M755" s="3"/>
      <c r="N755" s="3"/>
      <c r="O755" s="103"/>
      <c r="P755" s="103"/>
      <c r="Q755" s="103"/>
      <c r="R755" s="103"/>
      <c r="S755" s="103"/>
      <c r="T755" s="103"/>
      <c r="U755" s="103"/>
      <c r="V755" s="103"/>
      <c r="W755" s="3"/>
      <c r="X755" s="3"/>
      <c r="Y755" s="3"/>
      <c r="Z755" s="3"/>
      <c r="AA755" s="2"/>
      <c r="AB755" s="3"/>
      <c r="AC755" s="3"/>
    </row>
    <row r="756" spans="1:29" ht="16.5">
      <c r="A756" s="3"/>
      <c r="B756" s="3"/>
      <c r="C756" s="3"/>
      <c r="D756" s="3"/>
      <c r="E756" s="3"/>
      <c r="F756" s="3"/>
      <c r="G756" s="3"/>
      <c r="H756" s="3"/>
      <c r="I756" s="3"/>
      <c r="J756" s="3"/>
      <c r="K756" s="3"/>
      <c r="L756" s="3"/>
      <c r="M756" s="3"/>
      <c r="N756" s="3"/>
      <c r="O756" s="103"/>
      <c r="P756" s="103"/>
      <c r="Q756" s="103"/>
      <c r="R756" s="103"/>
      <c r="S756" s="103"/>
      <c r="T756" s="103"/>
      <c r="U756" s="103"/>
      <c r="V756" s="103"/>
      <c r="W756" s="3"/>
      <c r="X756" s="3"/>
      <c r="Y756" s="3"/>
      <c r="Z756" s="3"/>
      <c r="AA756" s="2"/>
      <c r="AB756" s="3"/>
      <c r="AC756" s="3"/>
    </row>
    <row r="757" spans="1:29" ht="16.5">
      <c r="A757" s="3"/>
      <c r="B757" s="3"/>
      <c r="C757" s="3"/>
      <c r="D757" s="3"/>
      <c r="E757" s="3"/>
      <c r="F757" s="3"/>
      <c r="G757" s="3"/>
      <c r="H757" s="3"/>
      <c r="I757" s="3"/>
      <c r="J757" s="3"/>
      <c r="K757" s="3"/>
      <c r="L757" s="3"/>
      <c r="M757" s="3"/>
      <c r="N757" s="3"/>
      <c r="O757" s="103"/>
      <c r="P757" s="103"/>
      <c r="Q757" s="103"/>
      <c r="R757" s="103"/>
      <c r="S757" s="103"/>
      <c r="T757" s="103"/>
      <c r="U757" s="103"/>
      <c r="V757" s="103"/>
      <c r="W757" s="3"/>
      <c r="X757" s="3"/>
      <c r="Y757" s="3"/>
      <c r="Z757" s="3"/>
      <c r="AA757" s="2"/>
      <c r="AB757" s="3"/>
      <c r="AC757" s="3"/>
    </row>
    <row r="758" spans="1:29" ht="16.5">
      <c r="A758" s="3"/>
      <c r="B758" s="3"/>
      <c r="C758" s="3"/>
      <c r="D758" s="3"/>
      <c r="E758" s="3"/>
      <c r="F758" s="3"/>
      <c r="G758" s="3"/>
      <c r="H758" s="3"/>
      <c r="I758" s="3"/>
      <c r="J758" s="3"/>
      <c r="K758" s="3"/>
      <c r="L758" s="3"/>
      <c r="M758" s="3"/>
      <c r="N758" s="3"/>
      <c r="O758" s="103"/>
      <c r="P758" s="103"/>
      <c r="Q758" s="103"/>
      <c r="R758" s="103"/>
      <c r="S758" s="103"/>
      <c r="T758" s="103"/>
      <c r="U758" s="103"/>
      <c r="V758" s="103"/>
      <c r="W758" s="3"/>
      <c r="X758" s="3"/>
      <c r="Y758" s="3"/>
      <c r="Z758" s="3"/>
      <c r="AA758" s="2"/>
      <c r="AB758" s="3"/>
      <c r="AC758" s="3"/>
    </row>
    <row r="759" spans="1:29" ht="16.5">
      <c r="A759" s="3"/>
      <c r="B759" s="3"/>
      <c r="C759" s="3"/>
      <c r="D759" s="3"/>
      <c r="E759" s="3"/>
      <c r="F759" s="3"/>
      <c r="G759" s="3"/>
      <c r="H759" s="3"/>
      <c r="I759" s="3"/>
      <c r="J759" s="3"/>
      <c r="K759" s="3"/>
      <c r="L759" s="3"/>
      <c r="M759" s="3"/>
      <c r="N759" s="3"/>
      <c r="O759" s="103"/>
      <c r="P759" s="103"/>
      <c r="Q759" s="103"/>
      <c r="R759" s="103"/>
      <c r="S759" s="103"/>
      <c r="T759" s="103"/>
      <c r="U759" s="103"/>
      <c r="V759" s="103"/>
      <c r="W759" s="3"/>
      <c r="X759" s="3"/>
      <c r="Y759" s="3"/>
      <c r="Z759" s="3"/>
      <c r="AA759" s="2"/>
      <c r="AB759" s="3"/>
      <c r="AC759" s="3"/>
    </row>
    <row r="760" spans="1:29" ht="16.5">
      <c r="A760" s="3"/>
      <c r="B760" s="3"/>
      <c r="C760" s="3"/>
      <c r="D760" s="3"/>
      <c r="E760" s="3"/>
      <c r="F760" s="3"/>
      <c r="G760" s="3"/>
      <c r="H760" s="3"/>
      <c r="I760" s="3"/>
      <c r="J760" s="3"/>
      <c r="K760" s="3"/>
      <c r="L760" s="3"/>
      <c r="M760" s="3"/>
      <c r="N760" s="3"/>
      <c r="O760" s="103"/>
      <c r="P760" s="103"/>
      <c r="Q760" s="103"/>
      <c r="R760" s="103"/>
      <c r="S760" s="103"/>
      <c r="T760" s="103"/>
      <c r="U760" s="103"/>
      <c r="V760" s="103"/>
      <c r="W760" s="3"/>
      <c r="X760" s="3"/>
      <c r="Y760" s="3"/>
      <c r="Z760" s="3"/>
      <c r="AA760" s="2"/>
      <c r="AB760" s="3"/>
      <c r="AC760" s="3"/>
    </row>
    <row r="761" spans="1:29" ht="16.5">
      <c r="A761" s="3"/>
      <c r="B761" s="3"/>
      <c r="C761" s="3"/>
      <c r="D761" s="3"/>
      <c r="E761" s="3"/>
      <c r="F761" s="3"/>
      <c r="G761" s="3"/>
      <c r="H761" s="3"/>
      <c r="I761" s="3"/>
      <c r="J761" s="3"/>
      <c r="K761" s="3"/>
      <c r="L761" s="3"/>
      <c r="M761" s="3"/>
      <c r="N761" s="3"/>
      <c r="O761" s="103"/>
      <c r="P761" s="103"/>
      <c r="Q761" s="103"/>
      <c r="R761" s="103"/>
      <c r="S761" s="103"/>
      <c r="T761" s="103"/>
      <c r="U761" s="103"/>
      <c r="V761" s="103"/>
      <c r="W761" s="3"/>
      <c r="X761" s="3"/>
      <c r="Y761" s="3"/>
      <c r="Z761" s="3"/>
      <c r="AA761" s="2"/>
      <c r="AB761" s="3"/>
      <c r="AC761" s="3"/>
    </row>
    <row r="762" spans="1:29" ht="16.5">
      <c r="A762" s="3"/>
      <c r="B762" s="3"/>
      <c r="C762" s="3"/>
      <c r="D762" s="3"/>
      <c r="E762" s="3"/>
      <c r="F762" s="3"/>
      <c r="G762" s="3"/>
      <c r="H762" s="3"/>
      <c r="I762" s="3"/>
      <c r="J762" s="3"/>
      <c r="K762" s="3"/>
      <c r="L762" s="3"/>
      <c r="M762" s="3"/>
      <c r="N762" s="3"/>
      <c r="O762" s="103"/>
      <c r="P762" s="103"/>
      <c r="Q762" s="103"/>
      <c r="R762" s="103"/>
      <c r="S762" s="103"/>
      <c r="T762" s="103"/>
      <c r="U762" s="103"/>
      <c r="V762" s="103"/>
      <c r="W762" s="3"/>
      <c r="X762" s="3"/>
      <c r="Y762" s="3"/>
      <c r="Z762" s="3"/>
      <c r="AA762" s="2"/>
      <c r="AB762" s="3"/>
      <c r="AC762" s="3"/>
    </row>
    <row r="763" spans="1:29" ht="16.5">
      <c r="A763" s="3"/>
      <c r="B763" s="3"/>
      <c r="C763" s="3"/>
      <c r="D763" s="3"/>
      <c r="E763" s="3"/>
      <c r="F763" s="3"/>
      <c r="G763" s="3"/>
      <c r="H763" s="3"/>
      <c r="I763" s="3"/>
      <c r="J763" s="3"/>
      <c r="K763" s="3"/>
      <c r="L763" s="3"/>
      <c r="M763" s="3"/>
      <c r="N763" s="3"/>
      <c r="O763" s="103"/>
      <c r="P763" s="103"/>
      <c r="Q763" s="103"/>
      <c r="R763" s="103"/>
      <c r="S763" s="103"/>
      <c r="T763" s="103"/>
      <c r="U763" s="103"/>
      <c r="V763" s="103"/>
      <c r="W763" s="3"/>
      <c r="X763" s="3"/>
      <c r="Y763" s="3"/>
      <c r="Z763" s="3"/>
      <c r="AA763" s="2"/>
      <c r="AB763" s="3"/>
      <c r="AC763" s="3"/>
    </row>
    <row r="764" spans="1:29" ht="16.5">
      <c r="A764" s="3"/>
      <c r="B764" s="3"/>
      <c r="C764" s="3"/>
      <c r="D764" s="3"/>
      <c r="E764" s="3"/>
      <c r="F764" s="3"/>
      <c r="G764" s="3"/>
      <c r="H764" s="3"/>
      <c r="I764" s="3"/>
      <c r="J764" s="3"/>
      <c r="K764" s="3"/>
      <c r="L764" s="3"/>
      <c r="M764" s="3"/>
      <c r="N764" s="3"/>
      <c r="O764" s="103"/>
      <c r="P764" s="103"/>
      <c r="Q764" s="103"/>
      <c r="R764" s="103"/>
      <c r="S764" s="103"/>
      <c r="T764" s="103"/>
      <c r="U764" s="103"/>
      <c r="V764" s="103"/>
      <c r="W764" s="3"/>
      <c r="X764" s="3"/>
      <c r="Y764" s="3"/>
      <c r="Z764" s="3"/>
      <c r="AA764" s="2"/>
      <c r="AB764" s="3"/>
      <c r="AC764" s="3"/>
    </row>
    <row r="765" spans="1:29" ht="16.5">
      <c r="A765" s="3"/>
      <c r="B765" s="3"/>
      <c r="C765" s="3"/>
      <c r="D765" s="3"/>
      <c r="E765" s="3"/>
      <c r="F765" s="3"/>
      <c r="G765" s="3"/>
      <c r="H765" s="3"/>
      <c r="I765" s="3"/>
      <c r="J765" s="3"/>
      <c r="K765" s="3"/>
      <c r="L765" s="3"/>
      <c r="M765" s="3"/>
      <c r="N765" s="3"/>
      <c r="O765" s="103"/>
      <c r="P765" s="103"/>
      <c r="Q765" s="103"/>
      <c r="R765" s="103"/>
      <c r="S765" s="103"/>
      <c r="T765" s="103"/>
      <c r="U765" s="103"/>
      <c r="V765" s="103"/>
      <c r="W765" s="3"/>
      <c r="X765" s="3"/>
      <c r="Y765" s="3"/>
      <c r="Z765" s="3"/>
      <c r="AA765" s="2"/>
      <c r="AB765" s="3"/>
      <c r="AC765" s="3"/>
    </row>
    <row r="766" spans="1:29" ht="16.5">
      <c r="A766" s="3"/>
      <c r="B766" s="3"/>
      <c r="C766" s="3"/>
      <c r="D766" s="3"/>
      <c r="E766" s="3"/>
      <c r="F766" s="3"/>
      <c r="G766" s="3"/>
      <c r="H766" s="3"/>
      <c r="I766" s="3"/>
      <c r="J766" s="3"/>
      <c r="K766" s="3"/>
      <c r="L766" s="3"/>
      <c r="M766" s="3"/>
      <c r="N766" s="3"/>
      <c r="O766" s="103"/>
      <c r="P766" s="103"/>
      <c r="Q766" s="103"/>
      <c r="R766" s="103"/>
      <c r="S766" s="103"/>
      <c r="T766" s="103"/>
      <c r="U766" s="103"/>
      <c r="V766" s="103"/>
      <c r="W766" s="3"/>
      <c r="X766" s="3"/>
      <c r="Y766" s="3"/>
      <c r="Z766" s="3"/>
      <c r="AA766" s="2"/>
      <c r="AB766" s="3"/>
      <c r="AC766" s="3"/>
    </row>
    <row r="767" spans="1:29" ht="16.5">
      <c r="A767" s="3"/>
      <c r="B767" s="3"/>
      <c r="C767" s="3"/>
      <c r="D767" s="3"/>
      <c r="E767" s="3"/>
      <c r="F767" s="3"/>
      <c r="G767" s="3"/>
      <c r="H767" s="3"/>
      <c r="I767" s="3"/>
      <c r="J767" s="3"/>
      <c r="K767" s="3"/>
      <c r="L767" s="3"/>
      <c r="M767" s="3"/>
      <c r="N767" s="3"/>
      <c r="O767" s="103"/>
      <c r="P767" s="103"/>
      <c r="Q767" s="103"/>
      <c r="R767" s="103"/>
      <c r="S767" s="103"/>
      <c r="T767" s="103"/>
      <c r="U767" s="103"/>
      <c r="V767" s="103"/>
      <c r="W767" s="3"/>
      <c r="X767" s="3"/>
      <c r="Y767" s="3"/>
      <c r="Z767" s="3"/>
      <c r="AA767" s="2"/>
      <c r="AB767" s="3"/>
      <c r="AC767" s="3"/>
    </row>
    <row r="768" spans="1:29" ht="16.5">
      <c r="A768" s="3"/>
      <c r="B768" s="3"/>
      <c r="C768" s="3"/>
      <c r="D768" s="3"/>
      <c r="E768" s="3"/>
      <c r="F768" s="3"/>
      <c r="G768" s="3"/>
      <c r="H768" s="3"/>
      <c r="I768" s="3"/>
      <c r="J768" s="3"/>
      <c r="K768" s="3"/>
      <c r="L768" s="3"/>
      <c r="M768" s="3"/>
      <c r="N768" s="3"/>
      <c r="O768" s="103"/>
      <c r="P768" s="103"/>
      <c r="Q768" s="103"/>
      <c r="R768" s="103"/>
      <c r="S768" s="103"/>
      <c r="T768" s="103"/>
      <c r="U768" s="103"/>
      <c r="V768" s="103"/>
      <c r="W768" s="3"/>
      <c r="X768" s="3"/>
      <c r="Y768" s="3"/>
      <c r="Z768" s="3"/>
      <c r="AA768" s="2"/>
      <c r="AB768" s="3"/>
      <c r="AC768" s="3"/>
    </row>
    <row r="769" spans="1:29" ht="16.5">
      <c r="A769" s="3"/>
      <c r="B769" s="3"/>
      <c r="C769" s="3"/>
      <c r="D769" s="3"/>
      <c r="E769" s="3"/>
      <c r="F769" s="3"/>
      <c r="G769" s="3"/>
      <c r="H769" s="3"/>
      <c r="I769" s="3"/>
      <c r="J769" s="3"/>
      <c r="K769" s="3"/>
      <c r="L769" s="3"/>
      <c r="M769" s="3"/>
      <c r="N769" s="3"/>
      <c r="O769" s="103"/>
      <c r="P769" s="103"/>
      <c r="Q769" s="103"/>
      <c r="R769" s="103"/>
      <c r="S769" s="103"/>
      <c r="T769" s="103"/>
      <c r="U769" s="103"/>
      <c r="V769" s="103"/>
      <c r="W769" s="3"/>
      <c r="X769" s="3"/>
      <c r="Y769" s="3"/>
      <c r="Z769" s="3"/>
      <c r="AA769" s="2"/>
      <c r="AB769" s="3"/>
      <c r="AC769" s="3"/>
    </row>
    <row r="770" spans="1:29" ht="16.5">
      <c r="A770" s="3"/>
      <c r="B770" s="3"/>
      <c r="C770" s="3"/>
      <c r="D770" s="3"/>
      <c r="E770" s="3"/>
      <c r="F770" s="3"/>
      <c r="G770" s="3"/>
      <c r="H770" s="3"/>
      <c r="I770" s="3"/>
      <c r="J770" s="3"/>
      <c r="K770" s="3"/>
      <c r="L770" s="3"/>
      <c r="M770" s="3"/>
      <c r="N770" s="3"/>
      <c r="O770" s="103"/>
      <c r="P770" s="103"/>
      <c r="Q770" s="103"/>
      <c r="R770" s="103"/>
      <c r="S770" s="103"/>
      <c r="T770" s="103"/>
      <c r="U770" s="103"/>
      <c r="V770" s="103"/>
      <c r="W770" s="3"/>
      <c r="X770" s="3"/>
      <c r="Y770" s="3"/>
      <c r="Z770" s="3"/>
      <c r="AA770" s="2"/>
      <c r="AB770" s="3"/>
      <c r="AC770" s="3"/>
    </row>
    <row r="771" spans="1:29" ht="16.5">
      <c r="A771" s="3"/>
      <c r="B771" s="3"/>
      <c r="C771" s="3"/>
      <c r="D771" s="3"/>
      <c r="E771" s="3"/>
      <c r="F771" s="3"/>
      <c r="G771" s="3"/>
      <c r="H771" s="3"/>
      <c r="I771" s="3"/>
      <c r="J771" s="3"/>
      <c r="K771" s="3"/>
      <c r="L771" s="3"/>
      <c r="M771" s="3"/>
      <c r="N771" s="3"/>
      <c r="O771" s="103"/>
      <c r="P771" s="103"/>
      <c r="Q771" s="103"/>
      <c r="R771" s="103"/>
      <c r="S771" s="103"/>
      <c r="T771" s="103"/>
      <c r="U771" s="103"/>
      <c r="V771" s="103"/>
      <c r="W771" s="3"/>
      <c r="X771" s="3"/>
      <c r="Y771" s="3"/>
      <c r="Z771" s="3"/>
      <c r="AA771" s="2"/>
      <c r="AB771" s="3"/>
      <c r="AC771" s="3"/>
    </row>
    <row r="772" spans="1:29" ht="16.5">
      <c r="A772" s="3"/>
      <c r="B772" s="3"/>
      <c r="C772" s="3"/>
      <c r="D772" s="3"/>
      <c r="E772" s="3"/>
      <c r="F772" s="3"/>
      <c r="G772" s="3"/>
      <c r="H772" s="3"/>
      <c r="I772" s="3"/>
      <c r="J772" s="3"/>
      <c r="K772" s="3"/>
      <c r="L772" s="3"/>
      <c r="M772" s="3"/>
      <c r="N772" s="3"/>
      <c r="O772" s="103"/>
      <c r="P772" s="103"/>
      <c r="Q772" s="103"/>
      <c r="R772" s="103"/>
      <c r="S772" s="103"/>
      <c r="T772" s="103"/>
      <c r="U772" s="103"/>
      <c r="V772" s="103"/>
      <c r="W772" s="3"/>
      <c r="X772" s="3"/>
      <c r="Y772" s="3"/>
      <c r="Z772" s="3"/>
      <c r="AA772" s="2"/>
      <c r="AB772" s="3"/>
      <c r="AC772" s="3"/>
    </row>
    <row r="773" spans="1:29" ht="16.5">
      <c r="A773" s="3"/>
      <c r="B773" s="3"/>
      <c r="C773" s="3"/>
      <c r="D773" s="3"/>
      <c r="E773" s="3"/>
      <c r="F773" s="3"/>
      <c r="G773" s="3"/>
      <c r="H773" s="3"/>
      <c r="I773" s="3"/>
      <c r="J773" s="3"/>
      <c r="K773" s="3"/>
      <c r="L773" s="3"/>
      <c r="M773" s="3"/>
      <c r="N773" s="3"/>
      <c r="O773" s="103"/>
      <c r="P773" s="103"/>
      <c r="Q773" s="103"/>
      <c r="R773" s="103"/>
      <c r="S773" s="103"/>
      <c r="T773" s="103"/>
      <c r="U773" s="103"/>
      <c r="V773" s="103"/>
      <c r="W773" s="3"/>
      <c r="X773" s="3"/>
      <c r="Y773" s="3"/>
      <c r="Z773" s="3"/>
      <c r="AA773" s="2"/>
      <c r="AB773" s="3"/>
      <c r="AC773" s="3"/>
    </row>
    <row r="774" spans="1:29" ht="16.5">
      <c r="A774" s="3"/>
      <c r="B774" s="3"/>
      <c r="C774" s="3"/>
      <c r="D774" s="3"/>
      <c r="E774" s="3"/>
      <c r="F774" s="3"/>
      <c r="G774" s="3"/>
      <c r="H774" s="3"/>
      <c r="I774" s="3"/>
      <c r="J774" s="3"/>
      <c r="K774" s="3"/>
      <c r="L774" s="3"/>
      <c r="M774" s="3"/>
      <c r="N774" s="3"/>
      <c r="O774" s="103"/>
      <c r="P774" s="103"/>
      <c r="Q774" s="103"/>
      <c r="R774" s="103"/>
      <c r="S774" s="103"/>
      <c r="T774" s="103"/>
      <c r="U774" s="103"/>
      <c r="V774" s="103"/>
      <c r="W774" s="3"/>
      <c r="X774" s="3"/>
      <c r="Y774" s="3"/>
      <c r="Z774" s="3"/>
      <c r="AA774" s="2"/>
      <c r="AB774" s="3"/>
      <c r="AC774" s="3"/>
    </row>
    <row r="775" spans="1:29" ht="16.5">
      <c r="A775" s="3"/>
      <c r="B775" s="3"/>
      <c r="C775" s="3"/>
      <c r="D775" s="3"/>
      <c r="E775" s="3"/>
      <c r="F775" s="3"/>
      <c r="G775" s="3"/>
      <c r="H775" s="3"/>
      <c r="I775" s="3"/>
      <c r="J775" s="3"/>
      <c r="K775" s="3"/>
      <c r="L775" s="3"/>
      <c r="M775" s="3"/>
      <c r="N775" s="3"/>
      <c r="O775" s="103"/>
      <c r="P775" s="103"/>
      <c r="Q775" s="103"/>
      <c r="R775" s="103"/>
      <c r="S775" s="103"/>
      <c r="T775" s="103"/>
      <c r="U775" s="103"/>
      <c r="V775" s="103"/>
      <c r="W775" s="3"/>
      <c r="X775" s="3"/>
      <c r="Y775" s="3"/>
      <c r="Z775" s="3"/>
      <c r="AA775" s="2"/>
      <c r="AB775" s="3"/>
      <c r="AC775" s="3"/>
    </row>
    <row r="776" spans="1:29" ht="16.5">
      <c r="A776" s="3"/>
      <c r="B776" s="3"/>
      <c r="C776" s="3"/>
      <c r="D776" s="3"/>
      <c r="E776" s="3"/>
      <c r="F776" s="3"/>
      <c r="G776" s="3"/>
      <c r="H776" s="3"/>
      <c r="I776" s="3"/>
      <c r="J776" s="3"/>
      <c r="K776" s="3"/>
      <c r="L776" s="3"/>
      <c r="M776" s="3"/>
      <c r="N776" s="3"/>
      <c r="O776" s="103"/>
      <c r="P776" s="103"/>
      <c r="Q776" s="103"/>
      <c r="R776" s="103"/>
      <c r="S776" s="103"/>
      <c r="T776" s="103"/>
      <c r="U776" s="103"/>
      <c r="V776" s="103"/>
      <c r="W776" s="3"/>
      <c r="X776" s="3"/>
      <c r="Y776" s="3"/>
      <c r="Z776" s="3"/>
      <c r="AA776" s="2"/>
      <c r="AB776" s="3"/>
      <c r="AC776" s="3"/>
    </row>
    <row r="777" spans="1:29" ht="16.5">
      <c r="A777" s="3"/>
      <c r="B777" s="3"/>
      <c r="C777" s="3"/>
      <c r="D777" s="3"/>
      <c r="E777" s="3"/>
      <c r="F777" s="3"/>
      <c r="G777" s="3"/>
      <c r="H777" s="3"/>
      <c r="I777" s="3"/>
      <c r="J777" s="3"/>
      <c r="K777" s="3"/>
      <c r="L777" s="3"/>
      <c r="M777" s="3"/>
      <c r="N777" s="3"/>
      <c r="O777" s="103"/>
      <c r="P777" s="103"/>
      <c r="Q777" s="103"/>
      <c r="R777" s="103"/>
      <c r="S777" s="103"/>
      <c r="T777" s="103"/>
      <c r="U777" s="103"/>
      <c r="V777" s="103"/>
      <c r="W777" s="3"/>
      <c r="X777" s="3"/>
      <c r="Y777" s="3"/>
      <c r="Z777" s="3"/>
      <c r="AA777" s="2"/>
      <c r="AB777" s="3"/>
      <c r="AC777" s="3"/>
    </row>
    <row r="778" spans="1:29" ht="16.5">
      <c r="A778" s="3"/>
      <c r="B778" s="3"/>
      <c r="C778" s="3"/>
      <c r="D778" s="3"/>
      <c r="E778" s="3"/>
      <c r="F778" s="3"/>
      <c r="G778" s="3"/>
      <c r="H778" s="3"/>
      <c r="I778" s="3"/>
      <c r="J778" s="3"/>
      <c r="K778" s="3"/>
      <c r="L778" s="3"/>
      <c r="M778" s="3"/>
      <c r="N778" s="3"/>
      <c r="O778" s="103"/>
      <c r="P778" s="103"/>
      <c r="Q778" s="103"/>
      <c r="R778" s="103"/>
      <c r="S778" s="103"/>
      <c r="T778" s="103"/>
      <c r="U778" s="103"/>
      <c r="V778" s="103"/>
      <c r="W778" s="3"/>
      <c r="X778" s="3"/>
      <c r="Y778" s="3"/>
      <c r="Z778" s="3"/>
      <c r="AA778" s="2"/>
      <c r="AB778" s="3"/>
      <c r="AC778" s="3"/>
    </row>
    <row r="779" spans="1:29" ht="16.5">
      <c r="A779" s="3"/>
      <c r="B779" s="3"/>
      <c r="C779" s="3"/>
      <c r="D779" s="3"/>
      <c r="E779" s="3"/>
      <c r="F779" s="3"/>
      <c r="G779" s="3"/>
      <c r="H779" s="3"/>
      <c r="I779" s="3"/>
      <c r="J779" s="3"/>
      <c r="K779" s="3"/>
      <c r="L779" s="3"/>
      <c r="M779" s="3"/>
      <c r="N779" s="3"/>
      <c r="O779" s="103"/>
      <c r="P779" s="103"/>
      <c r="Q779" s="103"/>
      <c r="R779" s="103"/>
      <c r="S779" s="103"/>
      <c r="T779" s="103"/>
      <c r="U779" s="103"/>
      <c r="V779" s="103"/>
      <c r="W779" s="3"/>
      <c r="X779" s="3"/>
      <c r="Y779" s="3"/>
      <c r="Z779" s="3"/>
      <c r="AA779" s="2"/>
      <c r="AB779" s="3"/>
      <c r="AC779" s="3"/>
    </row>
    <row r="780" spans="1:29" ht="16.5">
      <c r="A780" s="3"/>
      <c r="B780" s="3"/>
      <c r="C780" s="3"/>
      <c r="D780" s="3"/>
      <c r="E780" s="3"/>
      <c r="F780" s="3"/>
      <c r="G780" s="3"/>
      <c r="H780" s="3"/>
      <c r="I780" s="3"/>
      <c r="J780" s="3"/>
      <c r="K780" s="3"/>
      <c r="L780" s="3"/>
      <c r="M780" s="3"/>
      <c r="N780" s="3"/>
      <c r="O780" s="103"/>
      <c r="P780" s="103"/>
      <c r="Q780" s="103"/>
      <c r="R780" s="103"/>
      <c r="S780" s="103"/>
      <c r="T780" s="103"/>
      <c r="U780" s="103"/>
      <c r="V780" s="103"/>
      <c r="W780" s="3"/>
      <c r="X780" s="3"/>
      <c r="Y780" s="3"/>
      <c r="Z780" s="3"/>
      <c r="AA780" s="2"/>
      <c r="AB780" s="3"/>
      <c r="AC780" s="3"/>
    </row>
    <row r="781" spans="1:29" ht="16.5">
      <c r="A781" s="3"/>
      <c r="B781" s="3"/>
      <c r="C781" s="3"/>
      <c r="D781" s="3"/>
      <c r="E781" s="3"/>
      <c r="F781" s="3"/>
      <c r="G781" s="3"/>
      <c r="H781" s="3"/>
      <c r="I781" s="3"/>
      <c r="J781" s="3"/>
      <c r="K781" s="3"/>
      <c r="L781" s="3"/>
      <c r="M781" s="3"/>
      <c r="N781" s="3"/>
      <c r="O781" s="103"/>
      <c r="P781" s="103"/>
      <c r="Q781" s="103"/>
      <c r="R781" s="103"/>
      <c r="S781" s="103"/>
      <c r="T781" s="103"/>
      <c r="U781" s="103"/>
      <c r="V781" s="103"/>
      <c r="W781" s="3"/>
      <c r="X781" s="3"/>
      <c r="Y781" s="3"/>
      <c r="Z781" s="3"/>
      <c r="AA781" s="2"/>
      <c r="AB781" s="3"/>
      <c r="AC781" s="3"/>
    </row>
    <row r="782" spans="1:29" ht="16.5">
      <c r="A782" s="3"/>
      <c r="B782" s="3"/>
      <c r="C782" s="3"/>
      <c r="D782" s="3"/>
      <c r="E782" s="3"/>
      <c r="F782" s="3"/>
      <c r="G782" s="3"/>
      <c r="H782" s="3"/>
      <c r="I782" s="3"/>
      <c r="J782" s="3"/>
      <c r="K782" s="3"/>
      <c r="L782" s="3"/>
      <c r="M782" s="3"/>
      <c r="N782" s="3"/>
      <c r="O782" s="103"/>
      <c r="P782" s="103"/>
      <c r="Q782" s="103"/>
      <c r="R782" s="103"/>
      <c r="S782" s="103"/>
      <c r="T782" s="103"/>
      <c r="U782" s="103"/>
      <c r="V782" s="103"/>
      <c r="W782" s="3"/>
      <c r="X782" s="3"/>
      <c r="Y782" s="3"/>
      <c r="Z782" s="3"/>
      <c r="AA782" s="2"/>
      <c r="AB782" s="3"/>
      <c r="AC782" s="3"/>
    </row>
    <row r="783" spans="1:29" ht="16.5">
      <c r="A783" s="3"/>
      <c r="B783" s="3"/>
      <c r="C783" s="3"/>
      <c r="D783" s="3"/>
      <c r="E783" s="3"/>
      <c r="F783" s="3"/>
      <c r="G783" s="3"/>
      <c r="H783" s="3"/>
      <c r="I783" s="3"/>
      <c r="J783" s="3"/>
      <c r="K783" s="3"/>
      <c r="L783" s="3"/>
      <c r="M783" s="3"/>
      <c r="N783" s="3"/>
      <c r="O783" s="103"/>
      <c r="P783" s="103"/>
      <c r="Q783" s="103"/>
      <c r="R783" s="103"/>
      <c r="S783" s="103"/>
      <c r="T783" s="103"/>
      <c r="U783" s="103"/>
      <c r="V783" s="103"/>
      <c r="W783" s="3"/>
      <c r="X783" s="3"/>
      <c r="Y783" s="3"/>
      <c r="Z783" s="3"/>
      <c r="AA783" s="2"/>
      <c r="AB783" s="3"/>
      <c r="AC783" s="3"/>
    </row>
    <row r="784" spans="1:29" ht="16.5">
      <c r="A784" s="3"/>
      <c r="B784" s="3"/>
      <c r="C784" s="3"/>
      <c r="D784" s="3"/>
      <c r="E784" s="3"/>
      <c r="F784" s="3"/>
      <c r="G784" s="3"/>
      <c r="H784" s="3"/>
      <c r="I784" s="3"/>
      <c r="J784" s="3"/>
      <c r="K784" s="3"/>
      <c r="L784" s="3"/>
      <c r="M784" s="3"/>
      <c r="N784" s="3"/>
      <c r="O784" s="103"/>
      <c r="P784" s="103"/>
      <c r="Q784" s="103"/>
      <c r="R784" s="103"/>
      <c r="S784" s="103"/>
      <c r="T784" s="103"/>
      <c r="U784" s="103"/>
      <c r="V784" s="103"/>
      <c r="W784" s="3"/>
      <c r="X784" s="3"/>
      <c r="Y784" s="3"/>
      <c r="Z784" s="3"/>
      <c r="AA784" s="2"/>
      <c r="AB784" s="3"/>
      <c r="AC784" s="3"/>
    </row>
    <row r="785" spans="1:29" ht="16.5">
      <c r="A785" s="3"/>
      <c r="B785" s="3"/>
      <c r="C785" s="3"/>
      <c r="D785" s="3"/>
      <c r="E785" s="3"/>
      <c r="F785" s="3"/>
      <c r="G785" s="3"/>
      <c r="H785" s="3"/>
      <c r="I785" s="3"/>
      <c r="J785" s="3"/>
      <c r="K785" s="3"/>
      <c r="L785" s="3"/>
      <c r="M785" s="3"/>
      <c r="N785" s="3"/>
      <c r="O785" s="103"/>
      <c r="P785" s="103"/>
      <c r="Q785" s="103"/>
      <c r="R785" s="103"/>
      <c r="S785" s="103"/>
      <c r="T785" s="103"/>
      <c r="U785" s="103"/>
      <c r="V785" s="103"/>
      <c r="W785" s="3"/>
      <c r="X785" s="3"/>
      <c r="Y785" s="3"/>
      <c r="Z785" s="3"/>
      <c r="AA785" s="2"/>
      <c r="AB785" s="3"/>
      <c r="AC785" s="3"/>
    </row>
    <row r="786" spans="1:29" ht="16.5">
      <c r="A786" s="3"/>
      <c r="B786" s="3"/>
      <c r="C786" s="3"/>
      <c r="D786" s="3"/>
      <c r="E786" s="3"/>
      <c r="F786" s="3"/>
      <c r="G786" s="3"/>
      <c r="H786" s="3"/>
      <c r="I786" s="3"/>
      <c r="J786" s="3"/>
      <c r="K786" s="3"/>
      <c r="L786" s="3"/>
      <c r="M786" s="3"/>
      <c r="N786" s="3"/>
      <c r="O786" s="103"/>
      <c r="P786" s="103"/>
      <c r="Q786" s="103"/>
      <c r="R786" s="103"/>
      <c r="S786" s="103"/>
      <c r="T786" s="103"/>
      <c r="U786" s="103"/>
      <c r="V786" s="103"/>
      <c r="W786" s="3"/>
      <c r="X786" s="3"/>
      <c r="Y786" s="3"/>
      <c r="Z786" s="3"/>
      <c r="AA786" s="2"/>
      <c r="AB786" s="3"/>
      <c r="AC786" s="3"/>
    </row>
    <row r="787" spans="1:29" ht="16.5">
      <c r="A787" s="3"/>
      <c r="B787" s="3"/>
      <c r="C787" s="3"/>
      <c r="D787" s="3"/>
      <c r="E787" s="3"/>
      <c r="F787" s="3"/>
      <c r="G787" s="3"/>
      <c r="H787" s="3"/>
      <c r="I787" s="3"/>
      <c r="J787" s="3"/>
      <c r="K787" s="3"/>
      <c r="L787" s="3"/>
      <c r="M787" s="3"/>
      <c r="N787" s="3"/>
      <c r="O787" s="103"/>
      <c r="P787" s="103"/>
      <c r="Q787" s="103"/>
      <c r="R787" s="103"/>
      <c r="S787" s="103"/>
      <c r="T787" s="103"/>
      <c r="U787" s="103"/>
      <c r="V787" s="103"/>
      <c r="W787" s="3"/>
      <c r="X787" s="3"/>
      <c r="Y787" s="3"/>
      <c r="Z787" s="3"/>
      <c r="AA787" s="2"/>
      <c r="AB787" s="3"/>
      <c r="AC787" s="3"/>
    </row>
    <row r="788" spans="1:29" ht="16.5">
      <c r="A788" s="3"/>
      <c r="B788" s="3"/>
      <c r="C788" s="3"/>
      <c r="D788" s="3"/>
      <c r="E788" s="3"/>
      <c r="F788" s="3"/>
      <c r="G788" s="3"/>
      <c r="H788" s="3"/>
      <c r="I788" s="3"/>
      <c r="J788" s="3"/>
      <c r="K788" s="3"/>
      <c r="L788" s="3"/>
      <c r="M788" s="3"/>
      <c r="N788" s="3"/>
      <c r="O788" s="103"/>
      <c r="P788" s="103"/>
      <c r="Q788" s="103"/>
      <c r="R788" s="103"/>
      <c r="S788" s="103"/>
      <c r="T788" s="103"/>
      <c r="U788" s="103"/>
      <c r="V788" s="103"/>
      <c r="W788" s="3"/>
      <c r="X788" s="3"/>
      <c r="Y788" s="3"/>
      <c r="Z788" s="3"/>
      <c r="AA788" s="2"/>
      <c r="AB788" s="3"/>
      <c r="AC788" s="3"/>
    </row>
    <row r="789" spans="1:29" ht="16.5">
      <c r="A789" s="3"/>
      <c r="B789" s="3"/>
      <c r="C789" s="3"/>
      <c r="D789" s="3"/>
      <c r="E789" s="3"/>
      <c r="F789" s="3"/>
      <c r="G789" s="3"/>
      <c r="H789" s="3"/>
      <c r="I789" s="3"/>
      <c r="J789" s="3"/>
      <c r="K789" s="3"/>
      <c r="L789" s="3"/>
      <c r="M789" s="3"/>
      <c r="N789" s="3"/>
      <c r="O789" s="103"/>
      <c r="P789" s="103"/>
      <c r="Q789" s="103"/>
      <c r="R789" s="103"/>
      <c r="S789" s="103"/>
      <c r="T789" s="103"/>
      <c r="U789" s="103"/>
      <c r="V789" s="103"/>
      <c r="W789" s="3"/>
      <c r="X789" s="3"/>
      <c r="Y789" s="3"/>
      <c r="Z789" s="3"/>
      <c r="AA789" s="2"/>
      <c r="AB789" s="3"/>
      <c r="AC789" s="3"/>
    </row>
    <row r="790" spans="1:29" ht="16.5">
      <c r="A790" s="3"/>
      <c r="B790" s="3"/>
      <c r="C790" s="3"/>
      <c r="D790" s="3"/>
      <c r="E790" s="3"/>
      <c r="F790" s="3"/>
      <c r="G790" s="3"/>
      <c r="H790" s="3"/>
      <c r="I790" s="3"/>
      <c r="J790" s="3"/>
      <c r="K790" s="3"/>
      <c r="L790" s="3"/>
      <c r="M790" s="3"/>
      <c r="N790" s="3"/>
      <c r="O790" s="103"/>
      <c r="P790" s="103"/>
      <c r="Q790" s="103"/>
      <c r="R790" s="103"/>
      <c r="S790" s="103"/>
      <c r="T790" s="103"/>
      <c r="U790" s="103"/>
      <c r="V790" s="103"/>
      <c r="W790" s="3"/>
      <c r="X790" s="3"/>
      <c r="Y790" s="3"/>
      <c r="Z790" s="3"/>
      <c r="AA790" s="2"/>
      <c r="AB790" s="3"/>
      <c r="AC790" s="3"/>
    </row>
    <row r="791" spans="1:29" ht="16.5">
      <c r="A791" s="3"/>
      <c r="B791" s="3"/>
      <c r="C791" s="3"/>
      <c r="D791" s="3"/>
      <c r="E791" s="3"/>
      <c r="F791" s="3"/>
      <c r="G791" s="3"/>
      <c r="H791" s="3"/>
      <c r="I791" s="3"/>
      <c r="J791" s="3"/>
      <c r="K791" s="3"/>
      <c r="L791" s="3"/>
      <c r="M791" s="3"/>
      <c r="N791" s="3"/>
      <c r="O791" s="103"/>
      <c r="P791" s="103"/>
      <c r="Q791" s="103"/>
      <c r="R791" s="103"/>
      <c r="S791" s="103"/>
      <c r="T791" s="103"/>
      <c r="U791" s="103"/>
      <c r="V791" s="103"/>
      <c r="W791" s="3"/>
      <c r="X791" s="3"/>
      <c r="Y791" s="3"/>
      <c r="Z791" s="3"/>
      <c r="AA791" s="2"/>
      <c r="AB791" s="3"/>
      <c r="AC791" s="3"/>
    </row>
    <row r="792" spans="1:29" ht="16.5">
      <c r="A792" s="3"/>
      <c r="B792" s="3"/>
      <c r="C792" s="3"/>
      <c r="D792" s="3"/>
      <c r="E792" s="3"/>
      <c r="F792" s="3"/>
      <c r="G792" s="3"/>
      <c r="H792" s="3"/>
      <c r="I792" s="3"/>
      <c r="J792" s="3"/>
      <c r="K792" s="3"/>
      <c r="L792" s="3"/>
      <c r="M792" s="3"/>
      <c r="N792" s="3"/>
      <c r="O792" s="103"/>
      <c r="P792" s="103"/>
      <c r="Q792" s="103"/>
      <c r="R792" s="103"/>
      <c r="S792" s="103"/>
      <c r="T792" s="103"/>
      <c r="U792" s="103"/>
      <c r="V792" s="103"/>
      <c r="W792" s="3"/>
      <c r="X792" s="3"/>
      <c r="Y792" s="3"/>
      <c r="Z792" s="3"/>
      <c r="AA792" s="2"/>
      <c r="AB792" s="3"/>
      <c r="AC792" s="3"/>
    </row>
    <row r="793" spans="1:29" ht="16.5">
      <c r="A793" s="3"/>
      <c r="B793" s="3"/>
      <c r="C793" s="3"/>
      <c r="D793" s="3"/>
      <c r="E793" s="3"/>
      <c r="F793" s="3"/>
      <c r="G793" s="3"/>
      <c r="H793" s="3"/>
      <c r="I793" s="3"/>
      <c r="J793" s="3"/>
      <c r="K793" s="3"/>
      <c r="L793" s="3"/>
      <c r="M793" s="3"/>
      <c r="N793" s="3"/>
      <c r="O793" s="103"/>
      <c r="P793" s="103"/>
      <c r="Q793" s="103"/>
      <c r="R793" s="103"/>
      <c r="S793" s="103"/>
      <c r="T793" s="103"/>
      <c r="U793" s="103"/>
      <c r="V793" s="103"/>
      <c r="W793" s="3"/>
      <c r="X793" s="3"/>
      <c r="Y793" s="3"/>
      <c r="Z793" s="3"/>
      <c r="AA793" s="2"/>
      <c r="AB793" s="3"/>
      <c r="AC793" s="3"/>
    </row>
    <row r="794" spans="1:29" ht="16.5">
      <c r="A794" s="3"/>
      <c r="B794" s="3"/>
      <c r="C794" s="3"/>
      <c r="D794" s="3"/>
      <c r="E794" s="3"/>
      <c r="F794" s="3"/>
      <c r="G794" s="3"/>
      <c r="H794" s="3"/>
      <c r="I794" s="3"/>
      <c r="J794" s="3"/>
      <c r="K794" s="3"/>
      <c r="L794" s="3"/>
      <c r="M794" s="3"/>
      <c r="N794" s="3"/>
      <c r="O794" s="103"/>
      <c r="P794" s="103"/>
      <c r="Q794" s="103"/>
      <c r="R794" s="103"/>
      <c r="S794" s="103"/>
      <c r="T794" s="103"/>
      <c r="U794" s="103"/>
      <c r="V794" s="103"/>
      <c r="W794" s="3"/>
      <c r="X794" s="3"/>
      <c r="Y794" s="3"/>
      <c r="Z794" s="3"/>
      <c r="AA794" s="2"/>
      <c r="AB794" s="3"/>
      <c r="AC794" s="3"/>
    </row>
    <row r="795" spans="1:29" ht="16.5">
      <c r="A795" s="3"/>
      <c r="B795" s="3"/>
      <c r="C795" s="3"/>
      <c r="D795" s="3"/>
      <c r="E795" s="3"/>
      <c r="F795" s="3"/>
      <c r="G795" s="3"/>
      <c r="H795" s="3"/>
      <c r="I795" s="3"/>
      <c r="J795" s="3"/>
      <c r="K795" s="3"/>
      <c r="L795" s="3"/>
      <c r="M795" s="3"/>
      <c r="N795" s="3"/>
      <c r="O795" s="103"/>
      <c r="P795" s="103"/>
      <c r="Q795" s="103"/>
      <c r="R795" s="103"/>
      <c r="S795" s="103"/>
      <c r="T795" s="103"/>
      <c r="U795" s="103"/>
      <c r="V795" s="103"/>
      <c r="W795" s="3"/>
      <c r="X795" s="3"/>
      <c r="Y795" s="3"/>
      <c r="Z795" s="3"/>
      <c r="AA795" s="2"/>
      <c r="AB795" s="3"/>
      <c r="AC795" s="3"/>
    </row>
    <row r="796" spans="1:29" ht="16.5">
      <c r="A796" s="3"/>
      <c r="B796" s="3"/>
      <c r="C796" s="3"/>
      <c r="D796" s="3"/>
      <c r="E796" s="3"/>
      <c r="F796" s="3"/>
      <c r="G796" s="3"/>
      <c r="H796" s="3"/>
      <c r="I796" s="3"/>
      <c r="J796" s="3"/>
      <c r="K796" s="3"/>
      <c r="L796" s="3"/>
      <c r="M796" s="3"/>
      <c r="N796" s="3"/>
      <c r="O796" s="103"/>
      <c r="P796" s="103"/>
      <c r="Q796" s="103"/>
      <c r="R796" s="103"/>
      <c r="S796" s="103"/>
      <c r="T796" s="103"/>
      <c r="U796" s="103"/>
      <c r="V796" s="103"/>
      <c r="W796" s="3"/>
      <c r="X796" s="3"/>
      <c r="Y796" s="3"/>
      <c r="Z796" s="3"/>
      <c r="AA796" s="2"/>
      <c r="AB796" s="3"/>
      <c r="AC796" s="3"/>
    </row>
    <row r="797" spans="1:29" ht="16.5">
      <c r="A797" s="3"/>
      <c r="B797" s="3"/>
      <c r="C797" s="3"/>
      <c r="D797" s="3"/>
      <c r="E797" s="3"/>
      <c r="F797" s="3"/>
      <c r="G797" s="3"/>
      <c r="H797" s="3"/>
      <c r="I797" s="3"/>
      <c r="J797" s="3"/>
      <c r="K797" s="3"/>
      <c r="L797" s="3"/>
      <c r="M797" s="3"/>
      <c r="N797" s="3"/>
      <c r="O797" s="103"/>
      <c r="P797" s="103"/>
      <c r="Q797" s="103"/>
      <c r="R797" s="103"/>
      <c r="S797" s="103"/>
      <c r="T797" s="103"/>
      <c r="U797" s="103"/>
      <c r="V797" s="103"/>
      <c r="W797" s="3"/>
      <c r="X797" s="3"/>
      <c r="Y797" s="3"/>
      <c r="Z797" s="3"/>
      <c r="AA797" s="2"/>
      <c r="AB797" s="3"/>
      <c r="AC797" s="3"/>
    </row>
    <row r="798" spans="1:29" ht="16.5">
      <c r="A798" s="3"/>
      <c r="B798" s="3"/>
      <c r="C798" s="3"/>
      <c r="D798" s="3"/>
      <c r="E798" s="3"/>
      <c r="F798" s="3"/>
      <c r="G798" s="3"/>
      <c r="H798" s="3"/>
      <c r="I798" s="3"/>
      <c r="J798" s="3"/>
      <c r="K798" s="3"/>
      <c r="L798" s="3"/>
      <c r="M798" s="3"/>
      <c r="N798" s="3"/>
      <c r="O798" s="103"/>
      <c r="P798" s="103"/>
      <c r="Q798" s="103"/>
      <c r="R798" s="103"/>
      <c r="S798" s="103"/>
      <c r="T798" s="103"/>
      <c r="U798" s="103"/>
      <c r="V798" s="103"/>
      <c r="W798" s="3"/>
      <c r="X798" s="3"/>
      <c r="Y798" s="3"/>
      <c r="Z798" s="3"/>
      <c r="AA798" s="2"/>
      <c r="AB798" s="3"/>
      <c r="AC798" s="3"/>
    </row>
    <row r="799" spans="1:29" ht="16.5">
      <c r="A799" s="3"/>
      <c r="B799" s="3"/>
      <c r="C799" s="3"/>
      <c r="D799" s="3"/>
      <c r="E799" s="3"/>
      <c r="F799" s="3"/>
      <c r="G799" s="3"/>
      <c r="H799" s="3"/>
      <c r="I799" s="3"/>
      <c r="J799" s="3"/>
      <c r="K799" s="3"/>
      <c r="L799" s="3"/>
      <c r="M799" s="3"/>
      <c r="N799" s="3"/>
      <c r="O799" s="103"/>
      <c r="P799" s="103"/>
      <c r="Q799" s="103"/>
      <c r="R799" s="103"/>
      <c r="S799" s="103"/>
      <c r="T799" s="103"/>
      <c r="U799" s="103"/>
      <c r="V799" s="103"/>
      <c r="W799" s="3"/>
      <c r="X799" s="3"/>
      <c r="Y799" s="3"/>
      <c r="Z799" s="3"/>
      <c r="AA799" s="2"/>
      <c r="AB799" s="3"/>
      <c r="AC799" s="3"/>
    </row>
    <row r="800" spans="1:29" ht="16.5">
      <c r="A800" s="3"/>
      <c r="B800" s="3"/>
      <c r="C800" s="3"/>
      <c r="D800" s="3"/>
      <c r="E800" s="3"/>
      <c r="F800" s="3"/>
      <c r="G800" s="3"/>
      <c r="H800" s="3"/>
      <c r="I800" s="3"/>
      <c r="J800" s="3"/>
      <c r="K800" s="3"/>
      <c r="L800" s="3"/>
      <c r="M800" s="3"/>
      <c r="N800" s="3"/>
      <c r="O800" s="103"/>
      <c r="P800" s="103"/>
      <c r="Q800" s="103"/>
      <c r="R800" s="103"/>
      <c r="S800" s="103"/>
      <c r="T800" s="103"/>
      <c r="U800" s="103"/>
      <c r="V800" s="103"/>
      <c r="W800" s="3"/>
      <c r="X800" s="3"/>
      <c r="Y800" s="3"/>
      <c r="Z800" s="3"/>
      <c r="AA800" s="2"/>
      <c r="AB800" s="3"/>
      <c r="AC800" s="3"/>
    </row>
    <row r="801" spans="1:29" ht="16.5">
      <c r="A801" s="3"/>
      <c r="B801" s="3"/>
      <c r="C801" s="3"/>
      <c r="D801" s="3"/>
      <c r="E801" s="3"/>
      <c r="F801" s="3"/>
      <c r="G801" s="3"/>
      <c r="H801" s="3"/>
      <c r="I801" s="3"/>
      <c r="J801" s="3"/>
      <c r="K801" s="3"/>
      <c r="L801" s="3"/>
      <c r="M801" s="3"/>
      <c r="N801" s="3"/>
      <c r="O801" s="103"/>
      <c r="P801" s="103"/>
      <c r="Q801" s="103"/>
      <c r="R801" s="103"/>
      <c r="S801" s="103"/>
      <c r="T801" s="103"/>
      <c r="U801" s="103"/>
      <c r="V801" s="103"/>
      <c r="W801" s="3"/>
      <c r="X801" s="3"/>
      <c r="Y801" s="3"/>
      <c r="Z801" s="3"/>
      <c r="AA801" s="2"/>
      <c r="AB801" s="3"/>
      <c r="AC801" s="3"/>
    </row>
    <row r="802" spans="1:29" ht="16.5">
      <c r="A802" s="3"/>
      <c r="B802" s="3"/>
      <c r="C802" s="3"/>
      <c r="D802" s="3"/>
      <c r="E802" s="3"/>
      <c r="F802" s="3"/>
      <c r="G802" s="3"/>
      <c r="H802" s="3"/>
      <c r="I802" s="3"/>
      <c r="J802" s="3"/>
      <c r="K802" s="3"/>
      <c r="L802" s="3"/>
      <c r="M802" s="3"/>
      <c r="N802" s="3"/>
      <c r="O802" s="103"/>
      <c r="P802" s="103"/>
      <c r="Q802" s="103"/>
      <c r="R802" s="103"/>
      <c r="S802" s="103"/>
      <c r="T802" s="103"/>
      <c r="U802" s="103"/>
      <c r="V802" s="103"/>
      <c r="W802" s="3"/>
      <c r="X802" s="3"/>
      <c r="Y802" s="3"/>
      <c r="Z802" s="3"/>
      <c r="AA802" s="2"/>
      <c r="AB802" s="3"/>
      <c r="AC802" s="3"/>
    </row>
    <row r="803" spans="1:29" ht="16.5">
      <c r="A803" s="3"/>
      <c r="B803" s="3"/>
      <c r="C803" s="3"/>
      <c r="D803" s="3"/>
      <c r="E803" s="3"/>
      <c r="F803" s="3"/>
      <c r="G803" s="3"/>
      <c r="H803" s="3"/>
      <c r="I803" s="3"/>
      <c r="J803" s="3"/>
      <c r="K803" s="3"/>
      <c r="L803" s="3"/>
      <c r="M803" s="3"/>
      <c r="N803" s="3"/>
      <c r="O803" s="103"/>
      <c r="P803" s="103"/>
      <c r="Q803" s="103"/>
      <c r="R803" s="103"/>
      <c r="S803" s="103"/>
      <c r="T803" s="103"/>
      <c r="U803" s="103"/>
      <c r="V803" s="103"/>
      <c r="W803" s="3"/>
      <c r="X803" s="3"/>
      <c r="Y803" s="3"/>
      <c r="Z803" s="3"/>
      <c r="AA803" s="2"/>
      <c r="AB803" s="3"/>
      <c r="AC803" s="3"/>
    </row>
    <row r="804" spans="1:29" ht="16.5">
      <c r="A804" s="3"/>
      <c r="B804" s="3"/>
      <c r="C804" s="3"/>
      <c r="D804" s="3"/>
      <c r="E804" s="3"/>
      <c r="F804" s="3"/>
      <c r="G804" s="3"/>
      <c r="H804" s="3"/>
      <c r="I804" s="3"/>
      <c r="J804" s="3"/>
      <c r="K804" s="3"/>
      <c r="L804" s="3"/>
      <c r="M804" s="3"/>
      <c r="N804" s="3"/>
      <c r="O804" s="103"/>
      <c r="P804" s="103"/>
      <c r="Q804" s="103"/>
      <c r="R804" s="103"/>
      <c r="S804" s="103"/>
      <c r="T804" s="103"/>
      <c r="U804" s="103"/>
      <c r="V804" s="103"/>
      <c r="W804" s="3"/>
      <c r="X804" s="3"/>
      <c r="Y804" s="3"/>
      <c r="Z804" s="3"/>
      <c r="AA804" s="2"/>
      <c r="AB804" s="3"/>
      <c r="AC804" s="3"/>
    </row>
    <row r="805" spans="1:29" ht="16.5">
      <c r="A805" s="3"/>
      <c r="B805" s="3"/>
      <c r="C805" s="3"/>
      <c r="D805" s="3"/>
      <c r="E805" s="3"/>
      <c r="F805" s="3"/>
      <c r="G805" s="3"/>
      <c r="H805" s="3"/>
      <c r="I805" s="3"/>
      <c r="J805" s="3"/>
      <c r="K805" s="3"/>
      <c r="L805" s="3"/>
      <c r="M805" s="3"/>
      <c r="N805" s="3"/>
      <c r="O805" s="103"/>
      <c r="P805" s="103"/>
      <c r="Q805" s="103"/>
      <c r="R805" s="103"/>
      <c r="S805" s="103"/>
      <c r="T805" s="103"/>
      <c r="U805" s="103"/>
      <c r="V805" s="103"/>
      <c r="W805" s="3"/>
      <c r="X805" s="3"/>
      <c r="Y805" s="3"/>
      <c r="Z805" s="3"/>
      <c r="AA805" s="2"/>
      <c r="AB805" s="3"/>
      <c r="AC805" s="3"/>
    </row>
    <row r="806" spans="1:29" ht="16.5">
      <c r="A806" s="3"/>
      <c r="B806" s="3"/>
      <c r="C806" s="3"/>
      <c r="D806" s="3"/>
      <c r="E806" s="3"/>
      <c r="F806" s="3"/>
      <c r="G806" s="3"/>
      <c r="H806" s="3"/>
      <c r="I806" s="3"/>
      <c r="J806" s="3"/>
      <c r="K806" s="3"/>
      <c r="L806" s="3"/>
      <c r="M806" s="3"/>
      <c r="N806" s="3"/>
      <c r="O806" s="103"/>
      <c r="P806" s="103"/>
      <c r="Q806" s="103"/>
      <c r="R806" s="103"/>
      <c r="S806" s="103"/>
      <c r="T806" s="103"/>
      <c r="U806" s="103"/>
      <c r="V806" s="103"/>
      <c r="W806" s="3"/>
      <c r="X806" s="3"/>
      <c r="Y806" s="3"/>
      <c r="Z806" s="3"/>
      <c r="AA806" s="2"/>
      <c r="AB806" s="3"/>
      <c r="AC806" s="3"/>
    </row>
    <row r="807" spans="1:29" ht="16.5">
      <c r="A807" s="3"/>
      <c r="B807" s="3"/>
      <c r="C807" s="3"/>
      <c r="D807" s="3"/>
      <c r="E807" s="3"/>
      <c r="F807" s="3"/>
      <c r="G807" s="3"/>
      <c r="H807" s="3"/>
      <c r="I807" s="3"/>
      <c r="J807" s="3"/>
      <c r="K807" s="3"/>
      <c r="L807" s="3"/>
      <c r="M807" s="3"/>
      <c r="N807" s="3"/>
      <c r="O807" s="103"/>
      <c r="P807" s="103"/>
      <c r="Q807" s="103"/>
      <c r="R807" s="103"/>
      <c r="S807" s="103"/>
      <c r="T807" s="103"/>
      <c r="U807" s="103"/>
      <c r="V807" s="103"/>
      <c r="W807" s="3"/>
      <c r="X807" s="3"/>
      <c r="Y807" s="3"/>
      <c r="Z807" s="3"/>
      <c r="AA807" s="2"/>
      <c r="AB807" s="3"/>
      <c r="AC807" s="3"/>
    </row>
    <row r="808" spans="1:29" ht="16.5">
      <c r="A808" s="3"/>
      <c r="B808" s="3"/>
      <c r="C808" s="3"/>
      <c r="D808" s="3"/>
      <c r="E808" s="3"/>
      <c r="F808" s="3"/>
      <c r="G808" s="3"/>
      <c r="H808" s="3"/>
      <c r="I808" s="3"/>
      <c r="J808" s="3"/>
      <c r="K808" s="3"/>
      <c r="L808" s="3"/>
      <c r="M808" s="3"/>
      <c r="N808" s="3"/>
      <c r="O808" s="103"/>
      <c r="P808" s="103"/>
      <c r="Q808" s="103"/>
      <c r="R808" s="103"/>
      <c r="S808" s="103"/>
      <c r="T808" s="103"/>
      <c r="U808" s="103"/>
      <c r="V808" s="103"/>
      <c r="W808" s="3"/>
      <c r="X808" s="3"/>
      <c r="Y808" s="3"/>
      <c r="Z808" s="3"/>
      <c r="AA808" s="2"/>
      <c r="AB808" s="3"/>
      <c r="AC808" s="3"/>
    </row>
    <row r="809" spans="1:29" ht="16.5">
      <c r="A809" s="3"/>
      <c r="B809" s="3"/>
      <c r="C809" s="3"/>
      <c r="D809" s="3"/>
      <c r="E809" s="3"/>
      <c r="F809" s="3"/>
      <c r="G809" s="3"/>
      <c r="H809" s="3"/>
      <c r="I809" s="3"/>
      <c r="J809" s="3"/>
      <c r="K809" s="3"/>
      <c r="L809" s="3"/>
      <c r="M809" s="3"/>
      <c r="N809" s="3"/>
      <c r="O809" s="103"/>
      <c r="P809" s="103"/>
      <c r="Q809" s="103"/>
      <c r="R809" s="103"/>
      <c r="S809" s="103"/>
      <c r="T809" s="103"/>
      <c r="U809" s="103"/>
      <c r="V809" s="103"/>
      <c r="W809" s="3"/>
      <c r="X809" s="3"/>
      <c r="Y809" s="3"/>
      <c r="Z809" s="3"/>
      <c r="AA809" s="2"/>
      <c r="AB809" s="3"/>
      <c r="AC809" s="3"/>
    </row>
    <row r="810" spans="1:29" ht="16.5">
      <c r="A810" s="3"/>
      <c r="B810" s="3"/>
      <c r="C810" s="3"/>
      <c r="D810" s="3"/>
      <c r="E810" s="3"/>
      <c r="F810" s="3"/>
      <c r="G810" s="3"/>
      <c r="H810" s="3"/>
      <c r="I810" s="3"/>
      <c r="J810" s="3"/>
      <c r="K810" s="3"/>
      <c r="L810" s="3"/>
      <c r="M810" s="3"/>
      <c r="N810" s="3"/>
      <c r="O810" s="103"/>
      <c r="P810" s="103"/>
      <c r="Q810" s="103"/>
      <c r="R810" s="103"/>
      <c r="S810" s="103"/>
      <c r="T810" s="103"/>
      <c r="U810" s="103"/>
      <c r="V810" s="103"/>
      <c r="W810" s="3"/>
      <c r="X810" s="3"/>
      <c r="Y810" s="3"/>
      <c r="Z810" s="3"/>
      <c r="AA810" s="2"/>
      <c r="AB810" s="3"/>
      <c r="AC810" s="3"/>
    </row>
    <row r="811" spans="1:29" ht="16.5">
      <c r="A811" s="3"/>
      <c r="B811" s="3"/>
      <c r="C811" s="3"/>
      <c r="D811" s="3"/>
      <c r="E811" s="3"/>
      <c r="F811" s="3"/>
      <c r="G811" s="3"/>
      <c r="H811" s="3"/>
      <c r="I811" s="3"/>
      <c r="J811" s="3"/>
      <c r="K811" s="3"/>
      <c r="L811" s="3"/>
      <c r="M811" s="3"/>
      <c r="N811" s="3"/>
      <c r="O811" s="103"/>
      <c r="P811" s="103"/>
      <c r="Q811" s="103"/>
      <c r="R811" s="103"/>
      <c r="S811" s="103"/>
      <c r="T811" s="103"/>
      <c r="U811" s="103"/>
      <c r="V811" s="103"/>
      <c r="W811" s="3"/>
      <c r="X811" s="3"/>
      <c r="Y811" s="3"/>
      <c r="Z811" s="3"/>
      <c r="AA811" s="2"/>
      <c r="AB811" s="3"/>
      <c r="AC811" s="3"/>
    </row>
    <row r="812" spans="1:29" ht="16.5">
      <c r="A812" s="3"/>
      <c r="B812" s="3"/>
      <c r="C812" s="3"/>
      <c r="D812" s="3"/>
      <c r="E812" s="3"/>
      <c r="F812" s="3"/>
      <c r="G812" s="3"/>
      <c r="H812" s="3"/>
      <c r="I812" s="3"/>
      <c r="J812" s="3"/>
      <c r="K812" s="3"/>
      <c r="L812" s="3"/>
      <c r="M812" s="3"/>
      <c r="N812" s="3"/>
      <c r="O812" s="103"/>
      <c r="P812" s="103"/>
      <c r="Q812" s="103"/>
      <c r="R812" s="103"/>
      <c r="S812" s="103"/>
      <c r="T812" s="103"/>
      <c r="U812" s="103"/>
      <c r="V812" s="103"/>
      <c r="W812" s="3"/>
      <c r="X812" s="3"/>
      <c r="Y812" s="3"/>
      <c r="Z812" s="3"/>
      <c r="AA812" s="2"/>
      <c r="AB812" s="3"/>
      <c r="AC812" s="3"/>
    </row>
    <row r="813" spans="1:29" ht="16.5">
      <c r="A813" s="3"/>
      <c r="B813" s="3"/>
      <c r="C813" s="3"/>
      <c r="D813" s="3"/>
      <c r="E813" s="3"/>
      <c r="F813" s="3"/>
      <c r="G813" s="3"/>
      <c r="H813" s="3"/>
      <c r="I813" s="3"/>
      <c r="J813" s="3"/>
      <c r="K813" s="3"/>
      <c r="L813" s="3"/>
      <c r="M813" s="3"/>
      <c r="N813" s="3"/>
      <c r="O813" s="103"/>
      <c r="P813" s="103"/>
      <c r="Q813" s="103"/>
      <c r="R813" s="103"/>
      <c r="S813" s="103"/>
      <c r="T813" s="103"/>
      <c r="U813" s="103"/>
      <c r="V813" s="103"/>
      <c r="W813" s="3"/>
      <c r="X813" s="3"/>
      <c r="Y813" s="3"/>
      <c r="Z813" s="3"/>
      <c r="AA813" s="2"/>
      <c r="AB813" s="3"/>
      <c r="AC813" s="3"/>
    </row>
    <row r="814" spans="1:29" ht="16.5">
      <c r="A814" s="3"/>
      <c r="B814" s="3"/>
      <c r="C814" s="3"/>
      <c r="D814" s="3"/>
      <c r="E814" s="3"/>
      <c r="F814" s="3"/>
      <c r="G814" s="3"/>
      <c r="H814" s="3"/>
      <c r="I814" s="3"/>
      <c r="J814" s="3"/>
      <c r="K814" s="3"/>
      <c r="L814" s="3"/>
      <c r="M814" s="3"/>
      <c r="N814" s="3"/>
      <c r="O814" s="103"/>
      <c r="P814" s="103"/>
      <c r="Q814" s="103"/>
      <c r="R814" s="103"/>
      <c r="S814" s="103"/>
      <c r="T814" s="103"/>
      <c r="U814" s="103"/>
      <c r="V814" s="103"/>
      <c r="W814" s="3"/>
      <c r="X814" s="3"/>
      <c r="Y814" s="3"/>
      <c r="Z814" s="3"/>
      <c r="AA814" s="2"/>
      <c r="AB814" s="3"/>
      <c r="AC814" s="3"/>
    </row>
    <row r="815" spans="1:29" ht="16.5">
      <c r="A815" s="3"/>
      <c r="B815" s="3"/>
      <c r="C815" s="3"/>
      <c r="D815" s="3"/>
      <c r="E815" s="3"/>
      <c r="F815" s="3"/>
      <c r="G815" s="3"/>
      <c r="H815" s="3"/>
      <c r="I815" s="3"/>
      <c r="J815" s="3"/>
      <c r="K815" s="3"/>
      <c r="L815" s="3"/>
      <c r="M815" s="3"/>
      <c r="N815" s="3"/>
      <c r="O815" s="103"/>
      <c r="P815" s="103"/>
      <c r="Q815" s="103"/>
      <c r="R815" s="103"/>
      <c r="S815" s="103"/>
      <c r="T815" s="103"/>
      <c r="U815" s="103"/>
      <c r="V815" s="103"/>
      <c r="W815" s="3"/>
      <c r="X815" s="3"/>
      <c r="Y815" s="3"/>
      <c r="Z815" s="3"/>
      <c r="AA815" s="2"/>
      <c r="AB815" s="3"/>
      <c r="AC815" s="3"/>
    </row>
    <row r="816" spans="1:29" ht="16.5">
      <c r="A816" s="3"/>
      <c r="B816" s="3"/>
      <c r="C816" s="3"/>
      <c r="D816" s="3"/>
      <c r="E816" s="3"/>
      <c r="F816" s="3"/>
      <c r="G816" s="3"/>
      <c r="H816" s="3"/>
      <c r="I816" s="3"/>
      <c r="J816" s="3"/>
      <c r="K816" s="3"/>
      <c r="L816" s="3"/>
      <c r="M816" s="3"/>
      <c r="N816" s="3"/>
      <c r="O816" s="103"/>
      <c r="P816" s="103"/>
      <c r="Q816" s="103"/>
      <c r="R816" s="103"/>
      <c r="S816" s="103"/>
      <c r="T816" s="103"/>
      <c r="U816" s="103"/>
      <c r="V816" s="103"/>
      <c r="W816" s="3"/>
      <c r="X816" s="3"/>
      <c r="Y816" s="3"/>
      <c r="Z816" s="3"/>
      <c r="AA816" s="2"/>
      <c r="AB816" s="3"/>
      <c r="AC816" s="3"/>
    </row>
    <row r="817" spans="1:29" ht="16.5">
      <c r="A817" s="3"/>
      <c r="B817" s="3"/>
      <c r="C817" s="3"/>
      <c r="D817" s="3"/>
      <c r="E817" s="3"/>
      <c r="F817" s="3"/>
      <c r="G817" s="3"/>
      <c r="H817" s="3"/>
      <c r="I817" s="3"/>
      <c r="J817" s="3"/>
      <c r="K817" s="3"/>
      <c r="L817" s="3"/>
      <c r="M817" s="3"/>
      <c r="N817" s="3"/>
      <c r="O817" s="103"/>
      <c r="P817" s="103"/>
      <c r="Q817" s="103"/>
      <c r="R817" s="103"/>
      <c r="S817" s="103"/>
      <c r="T817" s="103"/>
      <c r="U817" s="103"/>
      <c r="V817" s="103"/>
      <c r="W817" s="3"/>
      <c r="X817" s="3"/>
      <c r="Y817" s="3"/>
      <c r="Z817" s="3"/>
      <c r="AA817" s="2"/>
      <c r="AB817" s="3"/>
      <c r="AC817" s="3"/>
    </row>
    <row r="818" spans="1:29" ht="16.5">
      <c r="A818" s="3"/>
      <c r="B818" s="3"/>
      <c r="C818" s="3"/>
      <c r="D818" s="3"/>
      <c r="E818" s="3"/>
      <c r="F818" s="3"/>
      <c r="G818" s="3"/>
      <c r="H818" s="3"/>
      <c r="I818" s="3"/>
      <c r="J818" s="3"/>
      <c r="K818" s="3"/>
      <c r="L818" s="3"/>
      <c r="M818" s="3"/>
      <c r="N818" s="3"/>
      <c r="O818" s="103"/>
      <c r="P818" s="103"/>
      <c r="Q818" s="103"/>
      <c r="R818" s="103"/>
      <c r="S818" s="103"/>
      <c r="T818" s="103"/>
      <c r="U818" s="103"/>
      <c r="V818" s="103"/>
      <c r="W818" s="3"/>
      <c r="X818" s="3"/>
      <c r="Y818" s="3"/>
      <c r="Z818" s="3"/>
      <c r="AA818" s="2"/>
      <c r="AB818" s="3"/>
      <c r="AC818" s="3"/>
    </row>
    <row r="819" spans="1:29" ht="16.5">
      <c r="A819" s="3"/>
      <c r="B819" s="3"/>
      <c r="C819" s="3"/>
      <c r="D819" s="3"/>
      <c r="E819" s="3"/>
      <c r="F819" s="3"/>
      <c r="G819" s="3"/>
      <c r="H819" s="3"/>
      <c r="I819" s="3"/>
      <c r="J819" s="3"/>
      <c r="K819" s="3"/>
      <c r="L819" s="3"/>
      <c r="M819" s="3"/>
      <c r="N819" s="3"/>
      <c r="O819" s="103"/>
      <c r="P819" s="103"/>
      <c r="Q819" s="103"/>
      <c r="R819" s="103"/>
      <c r="S819" s="103"/>
      <c r="T819" s="103"/>
      <c r="U819" s="103"/>
      <c r="V819" s="103"/>
      <c r="W819" s="3"/>
      <c r="X819" s="3"/>
      <c r="Y819" s="3"/>
      <c r="Z819" s="3"/>
      <c r="AA819" s="2"/>
      <c r="AB819" s="3"/>
      <c r="AC819" s="3"/>
    </row>
    <row r="820" spans="1:29" ht="16.5">
      <c r="A820" s="3"/>
      <c r="B820" s="3"/>
      <c r="C820" s="3"/>
      <c r="D820" s="3"/>
      <c r="E820" s="3"/>
      <c r="F820" s="3"/>
      <c r="G820" s="3"/>
      <c r="H820" s="3"/>
      <c r="I820" s="3"/>
      <c r="J820" s="3"/>
      <c r="K820" s="3"/>
      <c r="L820" s="3"/>
      <c r="M820" s="3"/>
      <c r="N820" s="3"/>
      <c r="O820" s="103"/>
      <c r="P820" s="103"/>
      <c r="Q820" s="103"/>
      <c r="R820" s="103"/>
      <c r="S820" s="103"/>
      <c r="T820" s="103"/>
      <c r="U820" s="103"/>
      <c r="V820" s="103"/>
      <c r="W820" s="3"/>
      <c r="X820" s="3"/>
      <c r="Y820" s="3"/>
      <c r="Z820" s="3"/>
      <c r="AA820" s="2"/>
      <c r="AB820" s="3"/>
      <c r="AC820" s="3"/>
    </row>
    <row r="821" spans="1:29" ht="16.5">
      <c r="A821" s="3"/>
      <c r="B821" s="3"/>
      <c r="C821" s="3"/>
      <c r="D821" s="3"/>
      <c r="E821" s="3"/>
      <c r="F821" s="3"/>
      <c r="G821" s="3"/>
      <c r="H821" s="3"/>
      <c r="I821" s="3"/>
      <c r="J821" s="3"/>
      <c r="K821" s="3"/>
      <c r="L821" s="3"/>
      <c r="M821" s="3"/>
      <c r="N821" s="3"/>
      <c r="O821" s="103"/>
      <c r="P821" s="103"/>
      <c r="Q821" s="103"/>
      <c r="R821" s="103"/>
      <c r="S821" s="103"/>
      <c r="T821" s="103"/>
      <c r="U821" s="103"/>
      <c r="V821" s="103"/>
      <c r="W821" s="3"/>
      <c r="X821" s="3"/>
      <c r="Y821" s="3"/>
      <c r="Z821" s="3"/>
      <c r="AA821" s="2"/>
      <c r="AB821" s="3"/>
      <c r="AC821" s="3"/>
    </row>
    <row r="822" spans="1:29" ht="16.5">
      <c r="A822" s="3"/>
      <c r="B822" s="3"/>
      <c r="C822" s="3"/>
      <c r="D822" s="3"/>
      <c r="E822" s="3"/>
      <c r="F822" s="3"/>
      <c r="G822" s="3"/>
      <c r="H822" s="3"/>
      <c r="I822" s="3"/>
      <c r="J822" s="3"/>
      <c r="K822" s="3"/>
      <c r="L822" s="3"/>
      <c r="M822" s="3"/>
      <c r="N822" s="3"/>
      <c r="O822" s="103"/>
      <c r="P822" s="103"/>
      <c r="Q822" s="103"/>
      <c r="R822" s="103"/>
      <c r="S822" s="103"/>
      <c r="T822" s="103"/>
      <c r="U822" s="103"/>
      <c r="V822" s="103"/>
      <c r="W822" s="3"/>
      <c r="X822" s="3"/>
      <c r="Y822" s="3"/>
      <c r="Z822" s="3"/>
      <c r="AA822" s="2"/>
      <c r="AB822" s="3"/>
      <c r="AC822" s="3"/>
    </row>
    <row r="823" spans="1:29" ht="16.5">
      <c r="A823" s="3"/>
      <c r="B823" s="3"/>
      <c r="C823" s="3"/>
      <c r="D823" s="3"/>
      <c r="E823" s="3"/>
      <c r="F823" s="3"/>
      <c r="G823" s="3"/>
      <c r="H823" s="3"/>
      <c r="I823" s="3"/>
      <c r="J823" s="3"/>
      <c r="K823" s="3"/>
      <c r="L823" s="3"/>
      <c r="M823" s="3"/>
      <c r="N823" s="3"/>
      <c r="O823" s="103"/>
      <c r="P823" s="103"/>
      <c r="Q823" s="103"/>
      <c r="R823" s="103"/>
      <c r="S823" s="103"/>
      <c r="T823" s="103"/>
      <c r="U823" s="103"/>
      <c r="V823" s="103"/>
      <c r="W823" s="3"/>
      <c r="X823" s="3"/>
      <c r="Y823" s="3"/>
      <c r="Z823" s="3"/>
      <c r="AA823" s="2"/>
      <c r="AB823" s="3"/>
      <c r="AC823" s="3"/>
    </row>
    <row r="824" spans="1:29" ht="16.5">
      <c r="A824" s="3"/>
      <c r="B824" s="3"/>
      <c r="C824" s="3"/>
      <c r="D824" s="3"/>
      <c r="E824" s="3"/>
      <c r="F824" s="3"/>
      <c r="G824" s="3"/>
      <c r="H824" s="3"/>
      <c r="I824" s="3"/>
      <c r="J824" s="3"/>
      <c r="K824" s="3"/>
      <c r="L824" s="3"/>
      <c r="M824" s="3"/>
      <c r="N824" s="3"/>
      <c r="O824" s="103"/>
      <c r="P824" s="103"/>
      <c r="Q824" s="103"/>
      <c r="R824" s="103"/>
      <c r="S824" s="103"/>
      <c r="T824" s="103"/>
      <c r="U824" s="103"/>
      <c r="V824" s="103"/>
      <c r="W824" s="3"/>
      <c r="X824" s="3"/>
      <c r="Y824" s="3"/>
      <c r="Z824" s="3"/>
      <c r="AA824" s="2"/>
      <c r="AB824" s="3"/>
      <c r="AC824" s="3"/>
    </row>
    <row r="825" spans="1:29" ht="16.5">
      <c r="A825" s="3"/>
      <c r="B825" s="3"/>
      <c r="C825" s="3"/>
      <c r="D825" s="3"/>
      <c r="E825" s="3"/>
      <c r="F825" s="3"/>
      <c r="G825" s="3"/>
      <c r="H825" s="3"/>
      <c r="I825" s="3"/>
      <c r="J825" s="3"/>
      <c r="K825" s="3"/>
      <c r="L825" s="3"/>
      <c r="M825" s="3"/>
      <c r="N825" s="3"/>
      <c r="O825" s="103"/>
      <c r="P825" s="103"/>
      <c r="Q825" s="103"/>
      <c r="R825" s="103"/>
      <c r="S825" s="103"/>
      <c r="T825" s="103"/>
      <c r="U825" s="103"/>
      <c r="V825" s="103"/>
      <c r="W825" s="3"/>
      <c r="X825" s="3"/>
      <c r="Y825" s="3"/>
      <c r="Z825" s="3"/>
      <c r="AA825" s="2"/>
      <c r="AB825" s="3"/>
      <c r="AC825" s="3"/>
    </row>
    <row r="826" spans="1:29" ht="16.5">
      <c r="A826" s="3"/>
      <c r="B826" s="3"/>
      <c r="C826" s="3"/>
      <c r="D826" s="3"/>
      <c r="E826" s="3"/>
      <c r="F826" s="3"/>
      <c r="G826" s="3"/>
      <c r="H826" s="3"/>
      <c r="I826" s="3"/>
      <c r="J826" s="3"/>
      <c r="K826" s="3"/>
      <c r="L826" s="3"/>
      <c r="M826" s="3"/>
      <c r="N826" s="3"/>
      <c r="O826" s="103"/>
      <c r="P826" s="103"/>
      <c r="Q826" s="103"/>
      <c r="R826" s="103"/>
      <c r="S826" s="103"/>
      <c r="T826" s="103"/>
      <c r="U826" s="103"/>
      <c r="V826" s="103"/>
      <c r="W826" s="3"/>
      <c r="X826" s="3"/>
      <c r="Y826" s="3"/>
      <c r="Z826" s="3"/>
      <c r="AA826" s="2"/>
      <c r="AB826" s="3"/>
      <c r="AC826" s="3"/>
    </row>
    <row r="827" spans="1:29" ht="16.5">
      <c r="A827" s="3"/>
      <c r="B827" s="3"/>
      <c r="C827" s="3"/>
      <c r="D827" s="3"/>
      <c r="E827" s="3"/>
      <c r="F827" s="3"/>
      <c r="G827" s="3"/>
      <c r="H827" s="3"/>
      <c r="I827" s="3"/>
      <c r="J827" s="3"/>
      <c r="K827" s="3"/>
      <c r="L827" s="3"/>
      <c r="M827" s="3"/>
      <c r="N827" s="3"/>
      <c r="O827" s="103"/>
      <c r="P827" s="103"/>
      <c r="Q827" s="103"/>
      <c r="R827" s="103"/>
      <c r="S827" s="103"/>
      <c r="T827" s="103"/>
      <c r="U827" s="103"/>
      <c r="V827" s="103"/>
      <c r="W827" s="3"/>
      <c r="X827" s="3"/>
      <c r="Y827" s="3"/>
      <c r="Z827" s="3"/>
      <c r="AA827" s="2"/>
      <c r="AB827" s="3"/>
      <c r="AC827" s="3"/>
    </row>
    <row r="828" spans="1:29" ht="16.5">
      <c r="A828" s="3"/>
      <c r="B828" s="3"/>
      <c r="C828" s="3"/>
      <c r="D828" s="3"/>
      <c r="E828" s="3"/>
      <c r="F828" s="3"/>
      <c r="G828" s="3"/>
      <c r="H828" s="3"/>
      <c r="I828" s="3"/>
      <c r="J828" s="3"/>
      <c r="K828" s="3"/>
      <c r="L828" s="3"/>
      <c r="M828" s="3"/>
      <c r="N828" s="3"/>
      <c r="O828" s="103"/>
      <c r="P828" s="103"/>
      <c r="Q828" s="103"/>
      <c r="R828" s="103"/>
      <c r="S828" s="103"/>
      <c r="T828" s="103"/>
      <c r="U828" s="103"/>
      <c r="V828" s="103"/>
      <c r="W828" s="3"/>
      <c r="X828" s="3"/>
      <c r="Y828" s="3"/>
      <c r="Z828" s="3"/>
      <c r="AA828" s="2"/>
      <c r="AB828" s="3"/>
      <c r="AC828" s="3"/>
    </row>
    <row r="829" spans="1:29" ht="16.5">
      <c r="A829" s="3"/>
      <c r="B829" s="3"/>
      <c r="C829" s="3"/>
      <c r="D829" s="3"/>
      <c r="E829" s="3"/>
      <c r="F829" s="3"/>
      <c r="G829" s="3"/>
      <c r="H829" s="3"/>
      <c r="I829" s="3"/>
      <c r="J829" s="3"/>
      <c r="K829" s="3"/>
      <c r="L829" s="3"/>
      <c r="M829" s="3"/>
      <c r="N829" s="3"/>
      <c r="O829" s="103"/>
      <c r="P829" s="103"/>
      <c r="Q829" s="103"/>
      <c r="R829" s="103"/>
      <c r="S829" s="103"/>
      <c r="T829" s="103"/>
      <c r="U829" s="103"/>
      <c r="V829" s="103"/>
      <c r="W829" s="3"/>
      <c r="X829" s="3"/>
      <c r="Y829" s="3"/>
      <c r="Z829" s="3"/>
      <c r="AA829" s="2"/>
      <c r="AB829" s="3"/>
      <c r="AC829" s="3"/>
    </row>
    <row r="830" spans="1:29" ht="16.5">
      <c r="A830" s="3"/>
      <c r="B830" s="3"/>
      <c r="C830" s="3"/>
      <c r="D830" s="3"/>
      <c r="E830" s="3"/>
      <c r="F830" s="3"/>
      <c r="G830" s="3"/>
      <c r="H830" s="3"/>
      <c r="I830" s="3"/>
      <c r="J830" s="3"/>
      <c r="K830" s="3"/>
      <c r="L830" s="3"/>
      <c r="M830" s="3"/>
      <c r="N830" s="3"/>
      <c r="O830" s="103"/>
      <c r="P830" s="103"/>
      <c r="Q830" s="103"/>
      <c r="R830" s="103"/>
      <c r="S830" s="103"/>
      <c r="T830" s="103"/>
      <c r="U830" s="103"/>
      <c r="V830" s="103"/>
      <c r="W830" s="3"/>
      <c r="X830" s="3"/>
      <c r="Y830" s="3"/>
      <c r="Z830" s="3"/>
      <c r="AA830" s="2"/>
      <c r="AB830" s="3"/>
      <c r="AC830" s="3"/>
    </row>
    <row r="831" spans="1:29" ht="16.5">
      <c r="A831" s="3"/>
      <c r="B831" s="3"/>
      <c r="C831" s="3"/>
      <c r="D831" s="3"/>
      <c r="E831" s="3"/>
      <c r="F831" s="3"/>
      <c r="G831" s="3"/>
      <c r="H831" s="3"/>
      <c r="I831" s="3"/>
      <c r="J831" s="3"/>
      <c r="K831" s="3"/>
      <c r="L831" s="3"/>
      <c r="M831" s="3"/>
      <c r="N831" s="3"/>
      <c r="O831" s="103"/>
      <c r="P831" s="103"/>
      <c r="Q831" s="103"/>
      <c r="R831" s="103"/>
      <c r="S831" s="103"/>
      <c r="T831" s="103"/>
      <c r="U831" s="103"/>
      <c r="V831" s="103"/>
      <c r="W831" s="3"/>
      <c r="X831" s="3"/>
      <c r="Y831" s="3"/>
      <c r="Z831" s="3"/>
      <c r="AA831" s="2"/>
      <c r="AB831" s="3"/>
      <c r="AC831" s="3"/>
    </row>
    <row r="832" spans="1:29" ht="16.5">
      <c r="A832" s="3"/>
      <c r="B832" s="3"/>
      <c r="C832" s="3"/>
      <c r="D832" s="3"/>
      <c r="E832" s="3"/>
      <c r="F832" s="3"/>
      <c r="G832" s="3"/>
      <c r="H832" s="3"/>
      <c r="I832" s="3"/>
      <c r="J832" s="3"/>
      <c r="K832" s="3"/>
      <c r="L832" s="3"/>
      <c r="M832" s="3"/>
      <c r="N832" s="3"/>
      <c r="O832" s="103"/>
      <c r="P832" s="103"/>
      <c r="Q832" s="103"/>
      <c r="R832" s="103"/>
      <c r="S832" s="103"/>
      <c r="T832" s="103"/>
      <c r="U832" s="103"/>
      <c r="V832" s="103"/>
      <c r="W832" s="3"/>
      <c r="X832" s="3"/>
      <c r="Y832" s="3"/>
      <c r="Z832" s="3"/>
      <c r="AA832" s="2"/>
      <c r="AB832" s="3"/>
      <c r="AC832" s="3"/>
    </row>
    <row r="833" spans="1:29" ht="16.5">
      <c r="A833" s="3"/>
      <c r="B833" s="3"/>
      <c r="C833" s="3"/>
      <c r="D833" s="3"/>
      <c r="E833" s="3"/>
      <c r="F833" s="3"/>
      <c r="G833" s="3"/>
      <c r="H833" s="3"/>
      <c r="I833" s="3"/>
      <c r="J833" s="3"/>
      <c r="K833" s="3"/>
      <c r="L833" s="3"/>
      <c r="M833" s="3"/>
      <c r="N833" s="3"/>
      <c r="O833" s="103"/>
      <c r="P833" s="103"/>
      <c r="Q833" s="103"/>
      <c r="R833" s="103"/>
      <c r="S833" s="103"/>
      <c r="T833" s="103"/>
      <c r="U833" s="103"/>
      <c r="V833" s="103"/>
      <c r="W833" s="3"/>
      <c r="X833" s="3"/>
      <c r="Y833" s="3"/>
      <c r="Z833" s="3"/>
      <c r="AA833" s="2"/>
      <c r="AB833" s="3"/>
      <c r="AC833" s="3"/>
    </row>
    <row r="834" spans="1:29" ht="16.5">
      <c r="A834" s="3"/>
      <c r="B834" s="3"/>
      <c r="C834" s="3"/>
      <c r="D834" s="3"/>
      <c r="E834" s="3"/>
      <c r="F834" s="3"/>
      <c r="G834" s="3"/>
      <c r="H834" s="3"/>
      <c r="I834" s="3"/>
      <c r="J834" s="3"/>
      <c r="K834" s="3"/>
      <c r="L834" s="3"/>
      <c r="M834" s="3"/>
      <c r="N834" s="3"/>
      <c r="O834" s="103"/>
      <c r="P834" s="103"/>
      <c r="Q834" s="103"/>
      <c r="R834" s="103"/>
      <c r="S834" s="103"/>
      <c r="T834" s="103"/>
      <c r="U834" s="103"/>
      <c r="V834" s="103"/>
      <c r="W834" s="3"/>
      <c r="X834" s="3"/>
      <c r="Y834" s="3"/>
      <c r="Z834" s="3"/>
      <c r="AA834" s="2"/>
      <c r="AB834" s="3"/>
      <c r="AC834" s="3"/>
    </row>
    <row r="835" spans="1:29" ht="16.5">
      <c r="A835" s="3"/>
      <c r="B835" s="3"/>
      <c r="C835" s="3"/>
      <c r="D835" s="3"/>
      <c r="E835" s="3"/>
      <c r="F835" s="3"/>
      <c r="G835" s="3"/>
      <c r="H835" s="3"/>
      <c r="I835" s="3"/>
      <c r="J835" s="3"/>
      <c r="K835" s="3"/>
      <c r="L835" s="3"/>
      <c r="M835" s="3"/>
      <c r="N835" s="3"/>
      <c r="O835" s="103"/>
      <c r="P835" s="103"/>
      <c r="Q835" s="103"/>
      <c r="R835" s="103"/>
      <c r="S835" s="103"/>
      <c r="T835" s="103"/>
      <c r="U835" s="103"/>
      <c r="V835" s="103"/>
      <c r="W835" s="3"/>
      <c r="X835" s="3"/>
      <c r="Y835" s="3"/>
      <c r="Z835" s="3"/>
      <c r="AA835" s="2"/>
      <c r="AB835" s="3"/>
      <c r="AC835" s="3"/>
    </row>
    <row r="836" spans="1:29" ht="16.5">
      <c r="A836" s="3"/>
      <c r="B836" s="3"/>
      <c r="C836" s="3"/>
      <c r="D836" s="3"/>
      <c r="E836" s="3"/>
      <c r="F836" s="3"/>
      <c r="G836" s="3"/>
      <c r="H836" s="3"/>
      <c r="I836" s="3"/>
      <c r="J836" s="3"/>
      <c r="K836" s="3"/>
      <c r="L836" s="3"/>
      <c r="M836" s="3"/>
      <c r="N836" s="3"/>
      <c r="O836" s="103"/>
      <c r="P836" s="103"/>
      <c r="Q836" s="103"/>
      <c r="R836" s="103"/>
      <c r="S836" s="103"/>
      <c r="T836" s="103"/>
      <c r="U836" s="103"/>
      <c r="V836" s="103"/>
      <c r="W836" s="3"/>
      <c r="X836" s="3"/>
      <c r="Y836" s="3"/>
      <c r="Z836" s="3"/>
      <c r="AA836" s="2"/>
      <c r="AB836" s="3"/>
      <c r="AC836" s="3"/>
    </row>
    <row r="837" spans="1:29" ht="16.5">
      <c r="A837" s="3"/>
      <c r="B837" s="3"/>
      <c r="C837" s="3"/>
      <c r="D837" s="3"/>
      <c r="E837" s="3"/>
      <c r="F837" s="3"/>
      <c r="G837" s="3"/>
      <c r="H837" s="3"/>
      <c r="I837" s="3"/>
      <c r="J837" s="3"/>
      <c r="K837" s="3"/>
      <c r="L837" s="3"/>
      <c r="M837" s="3"/>
      <c r="N837" s="3"/>
      <c r="O837" s="103"/>
      <c r="P837" s="103"/>
      <c r="Q837" s="103"/>
      <c r="R837" s="103"/>
      <c r="S837" s="103"/>
      <c r="T837" s="103"/>
      <c r="U837" s="103"/>
      <c r="V837" s="103"/>
      <c r="W837" s="3"/>
      <c r="X837" s="3"/>
      <c r="Y837" s="3"/>
      <c r="Z837" s="3"/>
      <c r="AA837" s="2"/>
      <c r="AB837" s="3"/>
      <c r="AC837" s="3"/>
    </row>
    <row r="838" spans="1:29" ht="16.5">
      <c r="A838" s="3"/>
      <c r="B838" s="3"/>
      <c r="C838" s="3"/>
      <c r="D838" s="3"/>
      <c r="E838" s="3"/>
      <c r="F838" s="3"/>
      <c r="G838" s="3"/>
      <c r="H838" s="3"/>
      <c r="I838" s="3"/>
      <c r="J838" s="3"/>
      <c r="K838" s="3"/>
      <c r="L838" s="3"/>
      <c r="M838" s="3"/>
      <c r="N838" s="3"/>
      <c r="O838" s="103"/>
      <c r="P838" s="103"/>
      <c r="Q838" s="103"/>
      <c r="R838" s="103"/>
      <c r="S838" s="103"/>
      <c r="T838" s="103"/>
      <c r="U838" s="103"/>
      <c r="V838" s="103"/>
      <c r="W838" s="3"/>
      <c r="X838" s="3"/>
      <c r="Y838" s="3"/>
      <c r="Z838" s="3"/>
      <c r="AA838" s="2"/>
      <c r="AB838" s="3"/>
      <c r="AC838" s="3"/>
    </row>
    <row r="839" spans="1:29" ht="16.5">
      <c r="A839" s="3"/>
      <c r="B839" s="3"/>
      <c r="C839" s="3"/>
      <c r="D839" s="3"/>
      <c r="E839" s="3"/>
      <c r="F839" s="3"/>
      <c r="G839" s="3"/>
      <c r="H839" s="3"/>
      <c r="I839" s="3"/>
      <c r="J839" s="3"/>
      <c r="K839" s="3"/>
      <c r="L839" s="3"/>
      <c r="M839" s="3"/>
      <c r="N839" s="3"/>
      <c r="O839" s="103"/>
      <c r="P839" s="103"/>
      <c r="Q839" s="103"/>
      <c r="R839" s="103"/>
      <c r="S839" s="103"/>
      <c r="T839" s="103"/>
      <c r="U839" s="103"/>
      <c r="V839" s="103"/>
      <c r="W839" s="3"/>
      <c r="X839" s="3"/>
      <c r="Y839" s="3"/>
      <c r="Z839" s="3"/>
      <c r="AA839" s="2"/>
      <c r="AB839" s="3"/>
      <c r="AC839" s="3"/>
    </row>
    <row r="840" spans="1:29" ht="16.5">
      <c r="A840" s="3"/>
      <c r="B840" s="3"/>
      <c r="C840" s="3"/>
      <c r="D840" s="3"/>
      <c r="E840" s="3"/>
      <c r="F840" s="3"/>
      <c r="G840" s="3"/>
      <c r="H840" s="3"/>
      <c r="I840" s="3"/>
      <c r="J840" s="3"/>
      <c r="K840" s="3"/>
      <c r="L840" s="3"/>
      <c r="M840" s="3"/>
      <c r="N840" s="3"/>
      <c r="O840" s="103"/>
      <c r="P840" s="103"/>
      <c r="Q840" s="103"/>
      <c r="R840" s="103"/>
      <c r="S840" s="103"/>
      <c r="T840" s="103"/>
      <c r="U840" s="103"/>
      <c r="V840" s="103"/>
      <c r="W840" s="3"/>
      <c r="X840" s="3"/>
      <c r="Y840" s="3"/>
      <c r="Z840" s="3"/>
      <c r="AA840" s="2"/>
      <c r="AB840" s="3"/>
      <c r="AC840" s="3"/>
    </row>
    <row r="841" spans="1:29" ht="16.5">
      <c r="A841" s="3"/>
      <c r="B841" s="3"/>
      <c r="C841" s="3"/>
      <c r="D841" s="3"/>
      <c r="E841" s="3"/>
      <c r="F841" s="3"/>
      <c r="G841" s="3"/>
      <c r="H841" s="3"/>
      <c r="I841" s="3"/>
      <c r="J841" s="3"/>
      <c r="K841" s="3"/>
      <c r="L841" s="3"/>
      <c r="M841" s="3"/>
      <c r="N841" s="3"/>
      <c r="O841" s="103"/>
      <c r="P841" s="103"/>
      <c r="Q841" s="103"/>
      <c r="R841" s="103"/>
      <c r="S841" s="103"/>
      <c r="T841" s="103"/>
      <c r="U841" s="103"/>
      <c r="V841" s="103"/>
      <c r="W841" s="3"/>
      <c r="X841" s="3"/>
      <c r="Y841" s="3"/>
      <c r="Z841" s="3"/>
      <c r="AA841" s="2"/>
      <c r="AB841" s="3"/>
      <c r="AC841" s="3"/>
    </row>
    <row r="842" spans="1:29" ht="16.5">
      <c r="A842" s="3"/>
      <c r="B842" s="3"/>
      <c r="C842" s="3"/>
      <c r="D842" s="3"/>
      <c r="E842" s="3"/>
      <c r="F842" s="3"/>
      <c r="G842" s="3"/>
      <c r="H842" s="3"/>
      <c r="I842" s="3"/>
      <c r="J842" s="3"/>
      <c r="K842" s="3"/>
      <c r="L842" s="3"/>
      <c r="M842" s="3"/>
      <c r="N842" s="3"/>
      <c r="O842" s="103"/>
      <c r="P842" s="103"/>
      <c r="Q842" s="103"/>
      <c r="R842" s="103"/>
      <c r="S842" s="103"/>
      <c r="T842" s="103"/>
      <c r="U842" s="103"/>
      <c r="V842" s="103"/>
      <c r="W842" s="3"/>
      <c r="X842" s="3"/>
      <c r="Y842" s="3"/>
      <c r="Z842" s="3"/>
      <c r="AA842" s="2"/>
      <c r="AB842" s="3"/>
      <c r="AC842" s="3"/>
    </row>
    <row r="843" spans="1:29" ht="16.5">
      <c r="A843" s="3"/>
      <c r="B843" s="3"/>
      <c r="C843" s="3"/>
      <c r="D843" s="3"/>
      <c r="E843" s="3"/>
      <c r="F843" s="3"/>
      <c r="G843" s="3"/>
      <c r="H843" s="3"/>
      <c r="I843" s="3"/>
      <c r="J843" s="3"/>
      <c r="K843" s="3"/>
      <c r="L843" s="3"/>
      <c r="M843" s="3"/>
      <c r="N843" s="3"/>
      <c r="O843" s="103"/>
      <c r="P843" s="103"/>
      <c r="Q843" s="103"/>
      <c r="R843" s="103"/>
      <c r="S843" s="103"/>
      <c r="T843" s="103"/>
      <c r="U843" s="103"/>
      <c r="V843" s="103"/>
      <c r="W843" s="3"/>
      <c r="X843" s="3"/>
      <c r="Y843" s="3"/>
      <c r="Z843" s="3"/>
      <c r="AA843" s="2"/>
      <c r="AB843" s="3"/>
      <c r="AC843" s="3"/>
    </row>
    <row r="844" spans="1:29" ht="16.5">
      <c r="A844" s="3"/>
      <c r="B844" s="3"/>
      <c r="C844" s="3"/>
      <c r="D844" s="3"/>
      <c r="E844" s="3"/>
      <c r="F844" s="3"/>
      <c r="G844" s="3"/>
      <c r="H844" s="3"/>
      <c r="I844" s="3"/>
      <c r="J844" s="3"/>
      <c r="K844" s="3"/>
      <c r="L844" s="3"/>
      <c r="M844" s="3"/>
      <c r="N844" s="3"/>
      <c r="O844" s="103"/>
      <c r="P844" s="103"/>
      <c r="Q844" s="103"/>
      <c r="R844" s="103"/>
      <c r="S844" s="103"/>
      <c r="T844" s="103"/>
      <c r="U844" s="103"/>
      <c r="V844" s="103"/>
      <c r="W844" s="3"/>
      <c r="X844" s="3"/>
      <c r="Y844" s="3"/>
      <c r="Z844" s="3"/>
      <c r="AA844" s="2"/>
      <c r="AB844" s="3"/>
      <c r="AC844" s="3"/>
    </row>
    <row r="845" spans="1:29" ht="16.5">
      <c r="A845" s="3"/>
      <c r="B845" s="3"/>
      <c r="C845" s="3"/>
      <c r="D845" s="3"/>
      <c r="E845" s="3"/>
      <c r="F845" s="3"/>
      <c r="G845" s="3"/>
      <c r="H845" s="3"/>
      <c r="I845" s="3"/>
      <c r="J845" s="3"/>
      <c r="K845" s="3"/>
      <c r="L845" s="3"/>
      <c r="M845" s="3"/>
      <c r="N845" s="3"/>
      <c r="O845" s="103"/>
      <c r="P845" s="103"/>
      <c r="Q845" s="103"/>
      <c r="R845" s="103"/>
      <c r="S845" s="103"/>
      <c r="T845" s="103"/>
      <c r="U845" s="103"/>
      <c r="V845" s="103"/>
      <c r="W845" s="3"/>
      <c r="X845" s="3"/>
      <c r="Y845" s="3"/>
      <c r="Z845" s="3"/>
      <c r="AA845" s="2"/>
      <c r="AB845" s="3"/>
      <c r="AC845" s="3"/>
    </row>
    <row r="846" spans="1:29" ht="16.5">
      <c r="A846" s="3"/>
      <c r="B846" s="3"/>
      <c r="C846" s="3"/>
      <c r="D846" s="3"/>
      <c r="E846" s="3"/>
      <c r="F846" s="3"/>
      <c r="G846" s="3"/>
      <c r="H846" s="3"/>
      <c r="I846" s="3"/>
      <c r="J846" s="3"/>
      <c r="K846" s="3"/>
      <c r="L846" s="3"/>
      <c r="M846" s="3"/>
      <c r="N846" s="3"/>
      <c r="O846" s="103"/>
      <c r="P846" s="103"/>
      <c r="Q846" s="103"/>
      <c r="R846" s="103"/>
      <c r="S846" s="103"/>
      <c r="T846" s="103"/>
      <c r="U846" s="103"/>
      <c r="V846" s="103"/>
      <c r="W846" s="3"/>
      <c r="X846" s="3"/>
      <c r="Y846" s="3"/>
      <c r="Z846" s="3"/>
      <c r="AA846" s="2"/>
      <c r="AB846" s="3"/>
      <c r="AC846" s="3"/>
    </row>
    <row r="847" spans="1:29" ht="16.5">
      <c r="A847" s="3"/>
      <c r="B847" s="3"/>
      <c r="C847" s="3"/>
      <c r="D847" s="3"/>
      <c r="E847" s="3"/>
      <c r="F847" s="3"/>
      <c r="G847" s="3"/>
      <c r="H847" s="3"/>
      <c r="I847" s="3"/>
      <c r="J847" s="3"/>
      <c r="K847" s="3"/>
      <c r="L847" s="3"/>
      <c r="M847" s="3"/>
      <c r="N847" s="3"/>
      <c r="O847" s="103"/>
      <c r="P847" s="103"/>
      <c r="Q847" s="103"/>
      <c r="R847" s="103"/>
      <c r="S847" s="103"/>
      <c r="T847" s="103"/>
      <c r="U847" s="103"/>
      <c r="V847" s="103"/>
      <c r="W847" s="3"/>
      <c r="X847" s="3"/>
      <c r="Y847" s="3"/>
      <c r="Z847" s="3"/>
      <c r="AA847" s="2"/>
      <c r="AB847" s="3"/>
      <c r="AC847" s="3"/>
    </row>
    <row r="848" spans="1:29" ht="16.5">
      <c r="A848" s="3"/>
      <c r="B848" s="3"/>
      <c r="C848" s="3"/>
      <c r="D848" s="3"/>
      <c r="E848" s="3"/>
      <c r="F848" s="3"/>
      <c r="G848" s="3"/>
      <c r="H848" s="3"/>
      <c r="I848" s="3"/>
      <c r="J848" s="3"/>
      <c r="K848" s="3"/>
      <c r="L848" s="3"/>
      <c r="M848" s="3"/>
      <c r="N848" s="3"/>
      <c r="O848" s="103"/>
      <c r="P848" s="103"/>
      <c r="Q848" s="103"/>
      <c r="R848" s="103"/>
      <c r="S848" s="103"/>
      <c r="T848" s="103"/>
      <c r="U848" s="103"/>
      <c r="V848" s="103"/>
      <c r="W848" s="3"/>
      <c r="X848" s="3"/>
      <c r="Y848" s="3"/>
      <c r="Z848" s="3"/>
      <c r="AA848" s="2"/>
      <c r="AB848" s="3"/>
      <c r="AC848" s="3"/>
    </row>
    <row r="849" spans="1:29" ht="16.5">
      <c r="A849" s="3"/>
      <c r="B849" s="3"/>
      <c r="C849" s="3"/>
      <c r="D849" s="3"/>
      <c r="E849" s="3"/>
      <c r="F849" s="3"/>
      <c r="G849" s="3"/>
      <c r="H849" s="3"/>
      <c r="I849" s="3"/>
      <c r="J849" s="3"/>
      <c r="K849" s="3"/>
      <c r="L849" s="3"/>
      <c r="M849" s="3"/>
      <c r="N849" s="3"/>
      <c r="O849" s="103"/>
      <c r="P849" s="103"/>
      <c r="Q849" s="103"/>
      <c r="R849" s="103"/>
      <c r="S849" s="103"/>
      <c r="T849" s="103"/>
      <c r="U849" s="103"/>
      <c r="V849" s="103"/>
      <c r="W849" s="3"/>
      <c r="X849" s="3"/>
      <c r="Y849" s="3"/>
      <c r="Z849" s="3"/>
      <c r="AA849" s="2"/>
      <c r="AB849" s="3"/>
      <c r="AC849" s="3"/>
    </row>
    <row r="850" spans="1:29" ht="16.5">
      <c r="A850" s="3"/>
      <c r="B850" s="3"/>
      <c r="C850" s="3"/>
      <c r="D850" s="3"/>
      <c r="E850" s="3"/>
      <c r="F850" s="3"/>
      <c r="G850" s="3"/>
      <c r="H850" s="3"/>
      <c r="I850" s="3"/>
      <c r="J850" s="3"/>
      <c r="K850" s="3"/>
      <c r="L850" s="3"/>
      <c r="M850" s="3"/>
      <c r="N850" s="3"/>
      <c r="O850" s="103"/>
      <c r="P850" s="103"/>
      <c r="Q850" s="103"/>
      <c r="R850" s="103"/>
      <c r="S850" s="103"/>
      <c r="T850" s="103"/>
      <c r="U850" s="103"/>
      <c r="V850" s="103"/>
      <c r="W850" s="3"/>
      <c r="X850" s="3"/>
      <c r="Y850" s="3"/>
      <c r="Z850" s="3"/>
      <c r="AA850" s="2"/>
      <c r="AB850" s="3"/>
      <c r="AC850" s="3"/>
    </row>
    <row r="851" spans="1:29" ht="16.5">
      <c r="A851" s="3"/>
      <c r="B851" s="3"/>
      <c r="C851" s="3"/>
      <c r="D851" s="3"/>
      <c r="E851" s="3"/>
      <c r="F851" s="3"/>
      <c r="G851" s="3"/>
      <c r="H851" s="3"/>
      <c r="I851" s="3"/>
      <c r="J851" s="3"/>
      <c r="K851" s="3"/>
      <c r="L851" s="3"/>
      <c r="M851" s="3"/>
      <c r="N851" s="3"/>
      <c r="O851" s="103"/>
      <c r="P851" s="103"/>
      <c r="Q851" s="103"/>
      <c r="R851" s="103"/>
      <c r="S851" s="103"/>
      <c r="T851" s="103"/>
      <c r="U851" s="103"/>
      <c r="V851" s="103"/>
      <c r="W851" s="3"/>
      <c r="X851" s="3"/>
      <c r="Y851" s="3"/>
      <c r="Z851" s="3"/>
      <c r="AA851" s="2"/>
      <c r="AB851" s="3"/>
      <c r="AC851" s="3"/>
    </row>
    <row r="852" spans="1:29" ht="16.5">
      <c r="A852" s="3"/>
      <c r="B852" s="3"/>
      <c r="C852" s="3"/>
      <c r="D852" s="3"/>
      <c r="E852" s="3"/>
      <c r="F852" s="3"/>
      <c r="G852" s="3"/>
      <c r="H852" s="3"/>
      <c r="I852" s="3"/>
      <c r="J852" s="3"/>
      <c r="K852" s="3"/>
      <c r="L852" s="3"/>
      <c r="M852" s="3"/>
      <c r="N852" s="3"/>
      <c r="O852" s="103"/>
      <c r="P852" s="103"/>
      <c r="Q852" s="103"/>
      <c r="R852" s="103"/>
      <c r="S852" s="103"/>
      <c r="T852" s="103"/>
      <c r="U852" s="103"/>
      <c r="V852" s="103"/>
      <c r="W852" s="3"/>
      <c r="X852" s="3"/>
      <c r="Y852" s="3"/>
      <c r="Z852" s="3"/>
      <c r="AA852" s="2"/>
      <c r="AB852" s="3"/>
      <c r="AC852" s="3"/>
    </row>
    <row r="853" spans="1:29" ht="16.5">
      <c r="A853" s="3"/>
      <c r="B853" s="3"/>
      <c r="C853" s="3"/>
      <c r="D853" s="3"/>
      <c r="E853" s="3"/>
      <c r="F853" s="3"/>
      <c r="G853" s="3"/>
      <c r="H853" s="3"/>
      <c r="I853" s="3"/>
      <c r="J853" s="3"/>
      <c r="K853" s="3"/>
      <c r="L853" s="3"/>
      <c r="M853" s="3"/>
      <c r="N853" s="3"/>
      <c r="O853" s="103"/>
      <c r="P853" s="103"/>
      <c r="Q853" s="103"/>
      <c r="R853" s="103"/>
      <c r="S853" s="103"/>
      <c r="T853" s="103"/>
      <c r="U853" s="103"/>
      <c r="V853" s="103"/>
      <c r="W853" s="3"/>
      <c r="X853" s="3"/>
      <c r="Y853" s="3"/>
      <c r="Z853" s="3"/>
      <c r="AA853" s="2"/>
      <c r="AB853" s="3"/>
      <c r="AC853" s="3"/>
    </row>
    <row r="854" spans="1:29" ht="16.5">
      <c r="A854" s="3"/>
      <c r="B854" s="3"/>
      <c r="C854" s="3"/>
      <c r="D854" s="3"/>
      <c r="E854" s="3"/>
      <c r="F854" s="3"/>
      <c r="G854" s="3"/>
      <c r="H854" s="3"/>
      <c r="I854" s="3"/>
      <c r="J854" s="3"/>
      <c r="K854" s="3"/>
      <c r="L854" s="3"/>
      <c r="M854" s="3"/>
      <c r="N854" s="3"/>
      <c r="O854" s="103"/>
      <c r="P854" s="103"/>
      <c r="Q854" s="103"/>
      <c r="R854" s="103"/>
      <c r="S854" s="103"/>
      <c r="T854" s="103"/>
      <c r="U854" s="103"/>
      <c r="V854" s="103"/>
      <c r="W854" s="3"/>
      <c r="X854" s="3"/>
      <c r="Y854" s="3"/>
      <c r="Z854" s="3"/>
      <c r="AA854" s="2"/>
      <c r="AB854" s="3"/>
      <c r="AC854" s="3"/>
    </row>
    <row r="855" spans="1:29" ht="16.5">
      <c r="A855" s="3"/>
      <c r="B855" s="3"/>
      <c r="C855" s="3"/>
      <c r="D855" s="3"/>
      <c r="E855" s="3"/>
      <c r="F855" s="3"/>
      <c r="G855" s="3"/>
      <c r="H855" s="3"/>
      <c r="I855" s="3"/>
      <c r="J855" s="3"/>
      <c r="K855" s="3"/>
      <c r="L855" s="3"/>
      <c r="M855" s="3"/>
      <c r="N855" s="3"/>
      <c r="O855" s="103"/>
      <c r="P855" s="103"/>
      <c r="Q855" s="103"/>
      <c r="R855" s="103"/>
      <c r="S855" s="103"/>
      <c r="T855" s="103"/>
      <c r="U855" s="103"/>
      <c r="V855" s="103"/>
      <c r="W855" s="3"/>
      <c r="X855" s="3"/>
      <c r="Y855" s="3"/>
      <c r="Z855" s="3"/>
      <c r="AA855" s="2"/>
      <c r="AB855" s="3"/>
      <c r="AC855" s="3"/>
    </row>
    <row r="856" spans="1:29" ht="16.5">
      <c r="A856" s="3"/>
      <c r="B856" s="3"/>
      <c r="C856" s="3"/>
      <c r="D856" s="3"/>
      <c r="E856" s="3"/>
      <c r="F856" s="3"/>
      <c r="G856" s="3"/>
      <c r="H856" s="3"/>
      <c r="I856" s="3"/>
      <c r="J856" s="3"/>
      <c r="K856" s="3"/>
      <c r="L856" s="3"/>
      <c r="M856" s="3"/>
      <c r="N856" s="3"/>
      <c r="O856" s="103"/>
      <c r="P856" s="103"/>
      <c r="Q856" s="103"/>
      <c r="R856" s="103"/>
      <c r="S856" s="103"/>
      <c r="T856" s="103"/>
      <c r="U856" s="103"/>
      <c r="V856" s="103"/>
      <c r="W856" s="3"/>
      <c r="X856" s="3"/>
      <c r="Y856" s="3"/>
      <c r="Z856" s="3"/>
      <c r="AA856" s="2"/>
      <c r="AB856" s="3"/>
      <c r="AC856" s="3"/>
    </row>
    <row r="857" spans="1:29" ht="16.5">
      <c r="A857" s="3"/>
      <c r="B857" s="3"/>
      <c r="C857" s="3"/>
      <c r="D857" s="3"/>
      <c r="E857" s="3"/>
      <c r="F857" s="3"/>
      <c r="G857" s="3"/>
      <c r="H857" s="3"/>
      <c r="I857" s="3"/>
      <c r="J857" s="3"/>
      <c r="K857" s="3"/>
      <c r="L857" s="3"/>
      <c r="M857" s="3"/>
      <c r="N857" s="3"/>
      <c r="O857" s="103"/>
      <c r="P857" s="103"/>
      <c r="Q857" s="103"/>
      <c r="R857" s="103"/>
      <c r="S857" s="103"/>
      <c r="T857" s="103"/>
      <c r="U857" s="103"/>
      <c r="V857" s="103"/>
      <c r="W857" s="3"/>
      <c r="X857" s="3"/>
      <c r="Y857" s="3"/>
      <c r="Z857" s="3"/>
      <c r="AA857" s="2"/>
      <c r="AB857" s="3"/>
      <c r="AC857" s="3"/>
    </row>
    <row r="858" spans="1:29" ht="16.5">
      <c r="A858" s="3"/>
      <c r="B858" s="3"/>
      <c r="C858" s="3"/>
      <c r="D858" s="3"/>
      <c r="E858" s="3"/>
      <c r="F858" s="3"/>
      <c r="G858" s="3"/>
      <c r="H858" s="3"/>
      <c r="I858" s="3"/>
      <c r="J858" s="3"/>
      <c r="K858" s="3"/>
      <c r="L858" s="3"/>
      <c r="M858" s="3"/>
      <c r="N858" s="3"/>
      <c r="O858" s="103"/>
      <c r="P858" s="103"/>
      <c r="Q858" s="103"/>
      <c r="R858" s="103"/>
      <c r="S858" s="103"/>
      <c r="T858" s="103"/>
      <c r="U858" s="103"/>
      <c r="V858" s="103"/>
      <c r="W858" s="3"/>
      <c r="X858" s="3"/>
      <c r="Y858" s="3"/>
      <c r="Z858" s="3"/>
      <c r="AA858" s="2"/>
      <c r="AB858" s="3"/>
      <c r="AC858" s="3"/>
    </row>
    <row r="859" spans="1:29" ht="16.5">
      <c r="A859" s="3"/>
      <c r="B859" s="3"/>
      <c r="C859" s="3"/>
      <c r="D859" s="3"/>
      <c r="E859" s="3"/>
      <c r="F859" s="3"/>
      <c r="G859" s="3"/>
      <c r="H859" s="3"/>
      <c r="I859" s="3"/>
      <c r="J859" s="3"/>
      <c r="K859" s="3"/>
      <c r="L859" s="3"/>
      <c r="M859" s="3"/>
      <c r="N859" s="3"/>
      <c r="O859" s="103"/>
      <c r="P859" s="103"/>
      <c r="Q859" s="103"/>
      <c r="R859" s="103"/>
      <c r="S859" s="103"/>
      <c r="T859" s="103"/>
      <c r="U859" s="103"/>
      <c r="V859" s="103"/>
      <c r="W859" s="3"/>
      <c r="X859" s="3"/>
      <c r="Y859" s="3"/>
      <c r="Z859" s="3"/>
      <c r="AA859" s="2"/>
      <c r="AB859" s="3"/>
      <c r="AC859" s="3"/>
    </row>
    <row r="860" spans="1:29" ht="16.5">
      <c r="A860" s="3"/>
      <c r="B860" s="3"/>
      <c r="C860" s="3"/>
      <c r="D860" s="3"/>
      <c r="E860" s="3"/>
      <c r="F860" s="3"/>
      <c r="G860" s="3"/>
      <c r="H860" s="3"/>
      <c r="I860" s="3"/>
      <c r="J860" s="3"/>
      <c r="K860" s="3"/>
      <c r="L860" s="3"/>
      <c r="M860" s="3"/>
      <c r="N860" s="3"/>
      <c r="O860" s="103"/>
      <c r="P860" s="103"/>
      <c r="Q860" s="103"/>
      <c r="R860" s="103"/>
      <c r="S860" s="103"/>
      <c r="T860" s="103"/>
      <c r="U860" s="103"/>
      <c r="V860" s="103"/>
      <c r="W860" s="3"/>
      <c r="X860" s="3"/>
      <c r="Y860" s="3"/>
      <c r="Z860" s="3"/>
      <c r="AA860" s="2"/>
      <c r="AB860" s="3"/>
      <c r="AC860" s="3"/>
    </row>
    <row r="861" spans="1:29" ht="16.5">
      <c r="A861" s="3"/>
      <c r="B861" s="3"/>
      <c r="C861" s="3"/>
      <c r="D861" s="3"/>
      <c r="E861" s="3"/>
      <c r="F861" s="3"/>
      <c r="G861" s="3"/>
      <c r="H861" s="3"/>
      <c r="I861" s="3"/>
      <c r="J861" s="3"/>
      <c r="K861" s="3"/>
      <c r="L861" s="3"/>
      <c r="M861" s="3"/>
      <c r="N861" s="3"/>
      <c r="O861" s="103"/>
      <c r="P861" s="103"/>
      <c r="Q861" s="103"/>
      <c r="R861" s="103"/>
      <c r="S861" s="103"/>
      <c r="T861" s="103"/>
      <c r="U861" s="103"/>
      <c r="V861" s="103"/>
      <c r="W861" s="3"/>
      <c r="X861" s="3"/>
      <c r="Y861" s="3"/>
      <c r="Z861" s="3"/>
      <c r="AA861" s="2"/>
      <c r="AB861" s="3"/>
      <c r="AC861" s="3"/>
    </row>
    <row r="862" spans="1:29" ht="16.5">
      <c r="A862" s="3"/>
      <c r="B862" s="3"/>
      <c r="C862" s="3"/>
      <c r="D862" s="3"/>
      <c r="E862" s="3"/>
      <c r="F862" s="3"/>
      <c r="G862" s="3"/>
      <c r="H862" s="3"/>
      <c r="I862" s="3"/>
      <c r="J862" s="3"/>
      <c r="K862" s="3"/>
      <c r="L862" s="3"/>
      <c r="M862" s="3"/>
      <c r="N862" s="3"/>
      <c r="O862" s="103"/>
      <c r="P862" s="103"/>
      <c r="Q862" s="103"/>
      <c r="R862" s="103"/>
      <c r="S862" s="103"/>
      <c r="T862" s="103"/>
      <c r="U862" s="103"/>
      <c r="V862" s="103"/>
      <c r="W862" s="3"/>
      <c r="X862" s="3"/>
      <c r="Y862" s="3"/>
      <c r="Z862" s="3"/>
      <c r="AA862" s="2"/>
      <c r="AB862" s="3"/>
      <c r="AC862" s="3"/>
    </row>
    <row r="863" spans="1:29" ht="16.5">
      <c r="A863" s="3"/>
      <c r="B863" s="3"/>
      <c r="C863" s="3"/>
      <c r="D863" s="3"/>
      <c r="E863" s="3"/>
      <c r="F863" s="3"/>
      <c r="G863" s="3"/>
      <c r="H863" s="3"/>
      <c r="I863" s="3"/>
      <c r="J863" s="3"/>
      <c r="K863" s="3"/>
      <c r="L863" s="3"/>
      <c r="M863" s="3"/>
      <c r="N863" s="3"/>
      <c r="O863" s="103"/>
      <c r="P863" s="103"/>
      <c r="Q863" s="103"/>
      <c r="R863" s="103"/>
      <c r="S863" s="103"/>
      <c r="T863" s="103"/>
      <c r="U863" s="103"/>
      <c r="V863" s="103"/>
      <c r="W863" s="3"/>
      <c r="X863" s="3"/>
      <c r="Y863" s="3"/>
      <c r="Z863" s="3"/>
      <c r="AA863" s="2"/>
      <c r="AB863" s="3"/>
      <c r="AC863" s="3"/>
    </row>
    <row r="864" spans="1:29" ht="16.5">
      <c r="A864" s="3"/>
      <c r="B864" s="3"/>
      <c r="C864" s="3"/>
      <c r="D864" s="3"/>
      <c r="E864" s="3"/>
      <c r="F864" s="3"/>
      <c r="G864" s="3"/>
      <c r="H864" s="3"/>
      <c r="I864" s="3"/>
      <c r="J864" s="3"/>
      <c r="K864" s="3"/>
      <c r="L864" s="3"/>
      <c r="M864" s="3"/>
      <c r="N864" s="3"/>
      <c r="O864" s="103"/>
      <c r="P864" s="103"/>
      <c r="Q864" s="103"/>
      <c r="R864" s="103"/>
      <c r="S864" s="103"/>
      <c r="T864" s="103"/>
      <c r="U864" s="103"/>
      <c r="V864" s="103"/>
      <c r="W864" s="3"/>
      <c r="X864" s="3"/>
      <c r="Y864" s="3"/>
      <c r="Z864" s="3"/>
      <c r="AA864" s="2"/>
      <c r="AB864" s="3"/>
      <c r="AC864" s="3"/>
    </row>
    <row r="865" spans="1:29" ht="16.5">
      <c r="A865" s="3"/>
      <c r="B865" s="3"/>
      <c r="C865" s="3"/>
      <c r="D865" s="3"/>
      <c r="E865" s="3"/>
      <c r="F865" s="3"/>
      <c r="G865" s="3"/>
      <c r="H865" s="3"/>
      <c r="I865" s="3"/>
      <c r="J865" s="3"/>
      <c r="K865" s="3"/>
      <c r="L865" s="3"/>
      <c r="M865" s="3"/>
      <c r="N865" s="3"/>
      <c r="O865" s="103"/>
      <c r="P865" s="103"/>
      <c r="Q865" s="103"/>
      <c r="R865" s="103"/>
      <c r="S865" s="103"/>
      <c r="T865" s="103"/>
      <c r="U865" s="103"/>
      <c r="V865" s="103"/>
      <c r="W865" s="3"/>
      <c r="X865" s="3"/>
      <c r="Y865" s="3"/>
      <c r="Z865" s="3"/>
      <c r="AA865" s="2"/>
      <c r="AB865" s="3"/>
      <c r="AC865" s="3"/>
    </row>
    <row r="866" spans="1:29" ht="16.5">
      <c r="A866" s="3"/>
      <c r="B866" s="3"/>
      <c r="C866" s="3"/>
      <c r="D866" s="3"/>
      <c r="E866" s="3"/>
      <c r="F866" s="3"/>
      <c r="G866" s="3"/>
      <c r="H866" s="3"/>
      <c r="I866" s="3"/>
      <c r="J866" s="3"/>
      <c r="K866" s="3"/>
      <c r="L866" s="3"/>
      <c r="M866" s="3"/>
      <c r="N866" s="3"/>
      <c r="O866" s="103"/>
      <c r="P866" s="103"/>
      <c r="Q866" s="103"/>
      <c r="R866" s="103"/>
      <c r="S866" s="103"/>
      <c r="T866" s="103"/>
      <c r="U866" s="103"/>
      <c r="V866" s="103"/>
      <c r="W866" s="3"/>
      <c r="X866" s="3"/>
      <c r="Y866" s="3"/>
      <c r="Z866" s="3"/>
      <c r="AA866" s="2"/>
      <c r="AB866" s="3"/>
      <c r="AC866" s="3"/>
    </row>
    <row r="867" spans="1:29" ht="16.5">
      <c r="A867" s="3"/>
      <c r="B867" s="3"/>
      <c r="C867" s="3"/>
      <c r="D867" s="3"/>
      <c r="E867" s="3"/>
      <c r="F867" s="3"/>
      <c r="G867" s="3"/>
      <c r="H867" s="3"/>
      <c r="I867" s="3"/>
      <c r="J867" s="3"/>
      <c r="K867" s="3"/>
      <c r="L867" s="3"/>
      <c r="M867" s="3"/>
      <c r="N867" s="3"/>
      <c r="O867" s="103"/>
      <c r="P867" s="103"/>
      <c r="Q867" s="103"/>
      <c r="R867" s="103"/>
      <c r="S867" s="103"/>
      <c r="T867" s="103"/>
      <c r="U867" s="103"/>
      <c r="V867" s="103"/>
      <c r="W867" s="3"/>
      <c r="X867" s="3"/>
      <c r="Y867" s="3"/>
      <c r="Z867" s="3"/>
      <c r="AA867" s="2"/>
      <c r="AB867" s="3"/>
      <c r="AC867" s="3"/>
    </row>
    <row r="868" spans="1:29" ht="16.5">
      <c r="A868" s="3"/>
      <c r="B868" s="3"/>
      <c r="C868" s="3"/>
      <c r="D868" s="3"/>
      <c r="E868" s="3"/>
      <c r="F868" s="3"/>
      <c r="G868" s="3"/>
      <c r="H868" s="3"/>
      <c r="I868" s="3"/>
      <c r="J868" s="3"/>
      <c r="K868" s="3"/>
      <c r="L868" s="3"/>
      <c r="M868" s="3"/>
      <c r="N868" s="3"/>
      <c r="O868" s="103"/>
      <c r="P868" s="103"/>
      <c r="Q868" s="103"/>
      <c r="R868" s="103"/>
      <c r="S868" s="103"/>
      <c r="T868" s="103"/>
      <c r="U868" s="103"/>
      <c r="V868" s="103"/>
      <c r="W868" s="3"/>
      <c r="X868" s="3"/>
      <c r="Y868" s="3"/>
      <c r="Z868" s="3"/>
      <c r="AA868" s="2"/>
      <c r="AB868" s="3"/>
      <c r="AC868" s="3"/>
    </row>
    <row r="869" spans="1:29" ht="16.5">
      <c r="A869" s="3"/>
      <c r="B869" s="3"/>
      <c r="C869" s="3"/>
      <c r="D869" s="3"/>
      <c r="E869" s="3"/>
      <c r="F869" s="3"/>
      <c r="G869" s="3"/>
      <c r="H869" s="3"/>
      <c r="I869" s="3"/>
      <c r="J869" s="3"/>
      <c r="K869" s="3"/>
      <c r="L869" s="3"/>
      <c r="M869" s="3"/>
      <c r="N869" s="3"/>
      <c r="O869" s="103"/>
      <c r="P869" s="103"/>
      <c r="Q869" s="103"/>
      <c r="R869" s="103"/>
      <c r="S869" s="103"/>
      <c r="T869" s="103"/>
      <c r="U869" s="103"/>
      <c r="V869" s="103"/>
      <c r="W869" s="3"/>
      <c r="X869" s="3"/>
      <c r="Y869" s="3"/>
      <c r="Z869" s="3"/>
      <c r="AA869" s="2"/>
      <c r="AB869" s="3"/>
      <c r="AC869" s="3"/>
    </row>
    <row r="870" spans="1:29" ht="16.5">
      <c r="A870" s="3"/>
      <c r="B870" s="3"/>
      <c r="C870" s="3"/>
      <c r="D870" s="3"/>
      <c r="E870" s="3"/>
      <c r="F870" s="3"/>
      <c r="G870" s="3"/>
      <c r="H870" s="3"/>
      <c r="I870" s="3"/>
      <c r="J870" s="3"/>
      <c r="K870" s="3"/>
      <c r="L870" s="3"/>
      <c r="M870" s="3"/>
      <c r="N870" s="3"/>
      <c r="O870" s="103"/>
      <c r="P870" s="103"/>
      <c r="Q870" s="103"/>
      <c r="R870" s="103"/>
      <c r="S870" s="103"/>
      <c r="T870" s="103"/>
      <c r="U870" s="103"/>
      <c r="V870" s="103"/>
      <c r="W870" s="3"/>
      <c r="X870" s="3"/>
      <c r="Y870" s="3"/>
      <c r="Z870" s="3"/>
      <c r="AA870" s="2"/>
      <c r="AB870" s="3"/>
      <c r="AC870" s="3"/>
    </row>
    <row r="871" spans="1:29" ht="16.5">
      <c r="A871" s="3"/>
      <c r="B871" s="3"/>
      <c r="C871" s="3"/>
      <c r="D871" s="3"/>
      <c r="E871" s="3"/>
      <c r="F871" s="3"/>
      <c r="G871" s="3"/>
      <c r="H871" s="3"/>
      <c r="I871" s="3"/>
      <c r="J871" s="3"/>
      <c r="K871" s="3"/>
      <c r="L871" s="3"/>
      <c r="M871" s="3"/>
      <c r="N871" s="3"/>
      <c r="O871" s="103"/>
      <c r="P871" s="103"/>
      <c r="Q871" s="103"/>
      <c r="R871" s="103"/>
      <c r="S871" s="103"/>
      <c r="T871" s="103"/>
      <c r="U871" s="103"/>
      <c r="V871" s="103"/>
      <c r="W871" s="3"/>
      <c r="X871" s="3"/>
      <c r="Y871" s="3"/>
      <c r="Z871" s="3"/>
      <c r="AA871" s="2"/>
      <c r="AB871" s="3"/>
      <c r="AC871" s="3"/>
    </row>
    <row r="872" spans="1:29" ht="16.5">
      <c r="A872" s="3"/>
      <c r="B872" s="3"/>
      <c r="C872" s="3"/>
      <c r="D872" s="3"/>
      <c r="E872" s="3"/>
      <c r="F872" s="3"/>
      <c r="G872" s="3"/>
      <c r="H872" s="3"/>
      <c r="I872" s="3"/>
      <c r="J872" s="3"/>
      <c r="K872" s="3"/>
      <c r="L872" s="3"/>
      <c r="M872" s="3"/>
      <c r="N872" s="3"/>
      <c r="O872" s="103"/>
      <c r="P872" s="103"/>
      <c r="Q872" s="103"/>
      <c r="R872" s="103"/>
      <c r="S872" s="103"/>
      <c r="T872" s="103"/>
      <c r="U872" s="103"/>
      <c r="V872" s="103"/>
      <c r="W872" s="3"/>
      <c r="X872" s="3"/>
      <c r="Y872" s="3"/>
      <c r="Z872" s="3"/>
      <c r="AA872" s="2"/>
      <c r="AB872" s="3"/>
      <c r="AC872" s="3"/>
    </row>
    <row r="873" spans="1:29" ht="16.5">
      <c r="A873" s="3"/>
      <c r="B873" s="3"/>
      <c r="C873" s="3"/>
      <c r="D873" s="3"/>
      <c r="E873" s="3"/>
      <c r="F873" s="3"/>
      <c r="G873" s="3"/>
      <c r="H873" s="3"/>
      <c r="I873" s="3"/>
      <c r="J873" s="3"/>
      <c r="K873" s="3"/>
      <c r="L873" s="3"/>
      <c r="M873" s="3"/>
      <c r="N873" s="3"/>
      <c r="O873" s="103"/>
      <c r="P873" s="103"/>
      <c r="Q873" s="103"/>
      <c r="R873" s="103"/>
      <c r="S873" s="103"/>
      <c r="T873" s="103"/>
      <c r="U873" s="103"/>
      <c r="V873" s="103"/>
      <c r="W873" s="3"/>
      <c r="X873" s="3"/>
      <c r="Y873" s="3"/>
      <c r="Z873" s="3"/>
      <c r="AA873" s="2"/>
      <c r="AB873" s="3"/>
      <c r="AC873" s="3"/>
    </row>
    <row r="874" spans="1:29" ht="16.5">
      <c r="A874" s="3"/>
      <c r="B874" s="3"/>
      <c r="C874" s="3"/>
      <c r="D874" s="3"/>
      <c r="E874" s="3"/>
      <c r="F874" s="3"/>
      <c r="G874" s="3"/>
      <c r="H874" s="3"/>
      <c r="I874" s="3"/>
      <c r="J874" s="3"/>
      <c r="K874" s="3"/>
      <c r="L874" s="3"/>
      <c r="M874" s="3"/>
      <c r="N874" s="3"/>
      <c r="O874" s="103"/>
      <c r="P874" s="103"/>
      <c r="Q874" s="103"/>
      <c r="R874" s="103"/>
      <c r="S874" s="103"/>
      <c r="T874" s="103"/>
      <c r="U874" s="103"/>
      <c r="V874" s="103"/>
      <c r="W874" s="3"/>
      <c r="X874" s="3"/>
      <c r="Y874" s="3"/>
      <c r="Z874" s="3"/>
      <c r="AA874" s="2"/>
      <c r="AB874" s="3"/>
      <c r="AC874" s="3"/>
    </row>
    <row r="875" spans="1:29" ht="16.5">
      <c r="A875" s="3"/>
      <c r="B875" s="3"/>
      <c r="C875" s="3"/>
      <c r="D875" s="3"/>
      <c r="E875" s="3"/>
      <c r="F875" s="3"/>
      <c r="G875" s="3"/>
      <c r="H875" s="3"/>
      <c r="I875" s="3"/>
      <c r="J875" s="3"/>
      <c r="K875" s="3"/>
      <c r="L875" s="3"/>
      <c r="M875" s="3"/>
      <c r="N875" s="3"/>
      <c r="O875" s="103"/>
      <c r="P875" s="103"/>
      <c r="Q875" s="103"/>
      <c r="R875" s="103"/>
      <c r="S875" s="103"/>
      <c r="T875" s="103"/>
      <c r="U875" s="103"/>
      <c r="V875" s="103"/>
      <c r="W875" s="3"/>
      <c r="X875" s="3"/>
      <c r="Y875" s="3"/>
      <c r="Z875" s="3"/>
      <c r="AA875" s="2"/>
      <c r="AB875" s="3"/>
      <c r="AC875" s="3"/>
    </row>
    <row r="876" spans="1:29" ht="16.5">
      <c r="A876" s="3"/>
      <c r="B876" s="3"/>
      <c r="C876" s="3"/>
      <c r="D876" s="3"/>
      <c r="E876" s="3"/>
      <c r="F876" s="3"/>
      <c r="G876" s="3"/>
      <c r="H876" s="3"/>
      <c r="I876" s="3"/>
      <c r="J876" s="3"/>
      <c r="K876" s="3"/>
      <c r="L876" s="3"/>
      <c r="M876" s="3"/>
      <c r="N876" s="3"/>
      <c r="O876" s="103"/>
      <c r="P876" s="103"/>
      <c r="Q876" s="103"/>
      <c r="R876" s="103"/>
      <c r="S876" s="103"/>
      <c r="T876" s="103"/>
      <c r="U876" s="103"/>
      <c r="V876" s="103"/>
      <c r="W876" s="3"/>
      <c r="X876" s="3"/>
      <c r="Y876" s="3"/>
      <c r="Z876" s="3"/>
      <c r="AA876" s="2"/>
      <c r="AB876" s="3"/>
      <c r="AC876" s="3"/>
    </row>
    <row r="877" spans="1:29" ht="16.5">
      <c r="A877" s="3"/>
      <c r="B877" s="3"/>
      <c r="C877" s="3"/>
      <c r="D877" s="3"/>
      <c r="E877" s="3"/>
      <c r="F877" s="3"/>
      <c r="G877" s="3"/>
      <c r="H877" s="3"/>
      <c r="I877" s="3"/>
      <c r="J877" s="3"/>
      <c r="K877" s="3"/>
      <c r="L877" s="3"/>
      <c r="M877" s="3"/>
      <c r="N877" s="3"/>
      <c r="O877" s="103"/>
      <c r="P877" s="103"/>
      <c r="Q877" s="103"/>
      <c r="R877" s="103"/>
      <c r="S877" s="103"/>
      <c r="T877" s="103"/>
      <c r="U877" s="103"/>
      <c r="V877" s="103"/>
      <c r="W877" s="3"/>
      <c r="X877" s="3"/>
      <c r="Y877" s="3"/>
      <c r="Z877" s="3"/>
      <c r="AA877" s="2"/>
      <c r="AB877" s="3"/>
      <c r="AC877" s="3"/>
    </row>
    <row r="878" spans="1:29" ht="16.5">
      <c r="A878" s="3"/>
      <c r="B878" s="3"/>
      <c r="C878" s="3"/>
      <c r="D878" s="3"/>
      <c r="E878" s="3"/>
      <c r="F878" s="3"/>
      <c r="G878" s="3"/>
      <c r="H878" s="3"/>
      <c r="I878" s="3"/>
      <c r="J878" s="3"/>
      <c r="K878" s="3"/>
      <c r="L878" s="3"/>
      <c r="M878" s="3"/>
      <c r="N878" s="3"/>
      <c r="O878" s="103"/>
      <c r="P878" s="103"/>
      <c r="Q878" s="103"/>
      <c r="R878" s="103"/>
      <c r="S878" s="103"/>
      <c r="T878" s="103"/>
      <c r="U878" s="103"/>
      <c r="V878" s="103"/>
      <c r="W878" s="3"/>
      <c r="X878" s="3"/>
      <c r="Y878" s="3"/>
      <c r="Z878" s="3"/>
      <c r="AA878" s="2"/>
      <c r="AB878" s="3"/>
      <c r="AC878" s="3"/>
    </row>
    <row r="879" spans="1:29" ht="16.5">
      <c r="A879" s="3"/>
      <c r="B879" s="3"/>
      <c r="C879" s="3"/>
      <c r="D879" s="3"/>
      <c r="E879" s="3"/>
      <c r="F879" s="3"/>
      <c r="G879" s="3"/>
      <c r="H879" s="3"/>
      <c r="I879" s="3"/>
      <c r="J879" s="3"/>
      <c r="K879" s="3"/>
      <c r="L879" s="3"/>
      <c r="M879" s="3"/>
      <c r="N879" s="3"/>
      <c r="O879" s="103"/>
      <c r="P879" s="103"/>
      <c r="Q879" s="103"/>
      <c r="R879" s="103"/>
      <c r="S879" s="103"/>
      <c r="T879" s="103"/>
      <c r="U879" s="103"/>
      <c r="V879" s="103"/>
      <c r="W879" s="3"/>
      <c r="X879" s="3"/>
      <c r="Y879" s="3"/>
      <c r="Z879" s="3"/>
      <c r="AA879" s="2"/>
      <c r="AB879" s="3"/>
      <c r="AC879" s="3"/>
    </row>
    <row r="880" spans="1:29" ht="16.5">
      <c r="A880" s="3"/>
      <c r="B880" s="3"/>
      <c r="C880" s="3"/>
      <c r="D880" s="3"/>
      <c r="E880" s="3"/>
      <c r="F880" s="3"/>
      <c r="G880" s="3"/>
      <c r="H880" s="3"/>
      <c r="I880" s="3"/>
      <c r="J880" s="3"/>
      <c r="K880" s="3"/>
      <c r="L880" s="3"/>
      <c r="M880" s="3"/>
      <c r="N880" s="3"/>
      <c r="O880" s="103"/>
      <c r="P880" s="103"/>
      <c r="Q880" s="103"/>
      <c r="R880" s="103"/>
      <c r="S880" s="103"/>
      <c r="T880" s="103"/>
      <c r="U880" s="103"/>
      <c r="V880" s="103"/>
      <c r="W880" s="3"/>
      <c r="X880" s="3"/>
      <c r="Y880" s="3"/>
      <c r="Z880" s="3"/>
      <c r="AA880" s="2"/>
      <c r="AB880" s="3"/>
      <c r="AC880" s="3"/>
    </row>
    <row r="881" spans="1:29" ht="16.5">
      <c r="A881" s="3"/>
      <c r="B881" s="3"/>
      <c r="C881" s="3"/>
      <c r="D881" s="3"/>
      <c r="E881" s="3"/>
      <c r="F881" s="3"/>
      <c r="G881" s="3"/>
      <c r="H881" s="3"/>
      <c r="I881" s="3"/>
      <c r="J881" s="3"/>
      <c r="K881" s="3"/>
      <c r="L881" s="3"/>
      <c r="M881" s="3"/>
      <c r="N881" s="3"/>
      <c r="O881" s="103"/>
      <c r="P881" s="103"/>
      <c r="Q881" s="103"/>
      <c r="R881" s="103"/>
      <c r="S881" s="103"/>
      <c r="T881" s="103"/>
      <c r="U881" s="103"/>
      <c r="V881" s="103"/>
      <c r="W881" s="3"/>
      <c r="X881" s="3"/>
      <c r="Y881" s="3"/>
      <c r="Z881" s="3"/>
      <c r="AA881" s="2"/>
      <c r="AB881" s="3"/>
      <c r="AC881" s="3"/>
    </row>
    <row r="882" spans="1:29" ht="16.5">
      <c r="A882" s="3"/>
      <c r="B882" s="3"/>
      <c r="C882" s="3"/>
      <c r="D882" s="3"/>
      <c r="E882" s="3"/>
      <c r="F882" s="3"/>
      <c r="G882" s="3"/>
      <c r="H882" s="3"/>
      <c r="I882" s="3"/>
      <c r="J882" s="3"/>
      <c r="K882" s="3"/>
      <c r="L882" s="3"/>
      <c r="M882" s="3"/>
      <c r="N882" s="3"/>
      <c r="O882" s="103"/>
      <c r="P882" s="103"/>
      <c r="Q882" s="103"/>
      <c r="R882" s="103"/>
      <c r="S882" s="103"/>
      <c r="T882" s="103"/>
      <c r="U882" s="103"/>
      <c r="V882" s="103"/>
      <c r="W882" s="3"/>
      <c r="X882" s="3"/>
      <c r="Y882" s="3"/>
      <c r="Z882" s="3"/>
      <c r="AA882" s="2"/>
      <c r="AB882" s="3"/>
      <c r="AC882" s="3"/>
    </row>
    <row r="883" spans="1:29" ht="16.5">
      <c r="A883" s="3"/>
      <c r="B883" s="3"/>
      <c r="C883" s="3"/>
      <c r="D883" s="3"/>
      <c r="E883" s="3"/>
      <c r="F883" s="3"/>
      <c r="G883" s="3"/>
      <c r="H883" s="3"/>
      <c r="I883" s="3"/>
      <c r="J883" s="3"/>
      <c r="K883" s="3"/>
      <c r="L883" s="3"/>
      <c r="M883" s="3"/>
      <c r="N883" s="3"/>
      <c r="O883" s="103"/>
      <c r="P883" s="103"/>
      <c r="Q883" s="103"/>
      <c r="R883" s="103"/>
      <c r="S883" s="103"/>
      <c r="T883" s="103"/>
      <c r="U883" s="103"/>
      <c r="V883" s="103"/>
      <c r="W883" s="3"/>
      <c r="X883" s="3"/>
      <c r="Y883" s="3"/>
      <c r="Z883" s="3"/>
      <c r="AA883" s="2"/>
      <c r="AB883" s="3"/>
      <c r="AC883" s="3"/>
    </row>
    <row r="884" spans="1:29" ht="16.5">
      <c r="A884" s="3"/>
      <c r="B884" s="3"/>
      <c r="C884" s="3"/>
      <c r="D884" s="3"/>
      <c r="E884" s="3"/>
      <c r="F884" s="3"/>
      <c r="G884" s="3"/>
      <c r="H884" s="3"/>
      <c r="I884" s="3"/>
      <c r="J884" s="3"/>
      <c r="K884" s="3"/>
      <c r="L884" s="3"/>
      <c r="M884" s="3"/>
      <c r="N884" s="3"/>
      <c r="O884" s="103"/>
      <c r="P884" s="103"/>
      <c r="Q884" s="103"/>
      <c r="R884" s="103"/>
      <c r="S884" s="103"/>
      <c r="T884" s="103"/>
      <c r="U884" s="103"/>
      <c r="V884" s="103"/>
      <c r="W884" s="3"/>
      <c r="X884" s="3"/>
      <c r="Y884" s="3"/>
      <c r="Z884" s="3"/>
      <c r="AA884" s="2"/>
      <c r="AB884" s="3"/>
      <c r="AC884" s="3"/>
    </row>
    <row r="885" spans="1:29" ht="16.5">
      <c r="A885" s="3"/>
      <c r="B885" s="3"/>
      <c r="C885" s="3"/>
      <c r="D885" s="3"/>
      <c r="E885" s="3"/>
      <c r="F885" s="3"/>
      <c r="G885" s="3"/>
      <c r="H885" s="3"/>
      <c r="I885" s="3"/>
      <c r="J885" s="3"/>
      <c r="K885" s="3"/>
      <c r="L885" s="3"/>
      <c r="M885" s="3"/>
      <c r="N885" s="3"/>
      <c r="O885" s="103"/>
      <c r="P885" s="103"/>
      <c r="Q885" s="103"/>
      <c r="R885" s="103"/>
      <c r="S885" s="103"/>
      <c r="T885" s="103"/>
      <c r="U885" s="103"/>
      <c r="V885" s="103"/>
      <c r="W885" s="3"/>
      <c r="X885" s="3"/>
      <c r="Y885" s="3"/>
      <c r="Z885" s="3"/>
      <c r="AA885" s="2"/>
      <c r="AB885" s="3"/>
      <c r="AC885" s="3"/>
    </row>
    <row r="886" spans="1:29" ht="16.5">
      <c r="A886" s="3"/>
      <c r="B886" s="3"/>
      <c r="C886" s="3"/>
      <c r="D886" s="3"/>
      <c r="E886" s="3"/>
      <c r="F886" s="3"/>
      <c r="G886" s="3"/>
      <c r="H886" s="3"/>
      <c r="I886" s="3"/>
      <c r="J886" s="3"/>
      <c r="K886" s="3"/>
      <c r="L886" s="3"/>
      <c r="M886" s="3"/>
      <c r="N886" s="3"/>
      <c r="O886" s="103"/>
      <c r="P886" s="103"/>
      <c r="Q886" s="103"/>
      <c r="R886" s="103"/>
      <c r="S886" s="103"/>
      <c r="T886" s="103"/>
      <c r="U886" s="103"/>
      <c r="V886" s="103"/>
      <c r="W886" s="3"/>
      <c r="X886" s="3"/>
      <c r="Y886" s="3"/>
      <c r="Z886" s="3"/>
      <c r="AA886" s="2"/>
      <c r="AB886" s="3"/>
      <c r="AC886" s="3"/>
    </row>
    <row r="887" spans="1:29" ht="16.5">
      <c r="A887" s="3"/>
      <c r="B887" s="3"/>
      <c r="C887" s="3"/>
      <c r="D887" s="3"/>
      <c r="E887" s="3"/>
      <c r="F887" s="3"/>
      <c r="G887" s="3"/>
      <c r="H887" s="3"/>
      <c r="I887" s="3"/>
      <c r="J887" s="3"/>
      <c r="K887" s="3"/>
      <c r="L887" s="3"/>
      <c r="M887" s="3"/>
      <c r="N887" s="3"/>
      <c r="O887" s="103"/>
      <c r="P887" s="103"/>
      <c r="Q887" s="103"/>
      <c r="R887" s="103"/>
      <c r="S887" s="103"/>
      <c r="T887" s="103"/>
      <c r="U887" s="103"/>
      <c r="V887" s="103"/>
      <c r="W887" s="3"/>
      <c r="X887" s="3"/>
      <c r="Y887" s="3"/>
      <c r="Z887" s="3"/>
      <c r="AA887" s="2"/>
      <c r="AB887" s="3"/>
      <c r="AC887" s="3"/>
    </row>
    <row r="888" spans="1:29" ht="16.5">
      <c r="A888" s="3"/>
      <c r="B888" s="3"/>
      <c r="C888" s="3"/>
      <c r="D888" s="3"/>
      <c r="E888" s="3"/>
      <c r="F888" s="3"/>
      <c r="G888" s="3"/>
      <c r="H888" s="3"/>
      <c r="I888" s="3"/>
      <c r="J888" s="3"/>
      <c r="K888" s="3"/>
      <c r="L888" s="3"/>
      <c r="M888" s="3"/>
      <c r="N888" s="3"/>
      <c r="O888" s="103"/>
      <c r="P888" s="103"/>
      <c r="Q888" s="103"/>
      <c r="R888" s="103"/>
      <c r="S888" s="103"/>
      <c r="T888" s="103"/>
      <c r="U888" s="103"/>
      <c r="V888" s="103"/>
      <c r="W888" s="3"/>
      <c r="X888" s="3"/>
      <c r="Y888" s="3"/>
      <c r="Z888" s="3"/>
      <c r="AA888" s="2"/>
      <c r="AB888" s="3"/>
      <c r="AC888" s="3"/>
    </row>
    <row r="889" spans="1:29" ht="16.5">
      <c r="A889" s="3"/>
      <c r="B889" s="3"/>
      <c r="C889" s="3"/>
      <c r="D889" s="3"/>
      <c r="E889" s="3"/>
      <c r="F889" s="3"/>
      <c r="G889" s="3"/>
      <c r="H889" s="3"/>
      <c r="I889" s="3"/>
      <c r="J889" s="3"/>
      <c r="K889" s="3"/>
      <c r="L889" s="3"/>
      <c r="M889" s="3"/>
      <c r="N889" s="3"/>
      <c r="O889" s="103"/>
      <c r="P889" s="103"/>
      <c r="Q889" s="103"/>
      <c r="R889" s="103"/>
      <c r="S889" s="103"/>
      <c r="T889" s="103"/>
      <c r="U889" s="103"/>
      <c r="V889" s="103"/>
      <c r="W889" s="3"/>
      <c r="X889" s="3"/>
      <c r="Y889" s="3"/>
      <c r="Z889" s="3"/>
      <c r="AA889" s="2"/>
      <c r="AB889" s="3"/>
      <c r="AC889" s="3"/>
    </row>
    <row r="890" spans="1:29" ht="16.5">
      <c r="A890" s="3"/>
      <c r="B890" s="3"/>
      <c r="C890" s="3"/>
      <c r="D890" s="3"/>
      <c r="E890" s="3"/>
      <c r="F890" s="3"/>
      <c r="G890" s="3"/>
      <c r="H890" s="3"/>
      <c r="I890" s="3"/>
      <c r="J890" s="3"/>
      <c r="K890" s="3"/>
      <c r="L890" s="3"/>
      <c r="M890" s="3"/>
      <c r="N890" s="3"/>
      <c r="O890" s="103"/>
      <c r="P890" s="103"/>
      <c r="Q890" s="103"/>
      <c r="R890" s="103"/>
      <c r="S890" s="103"/>
      <c r="T890" s="103"/>
      <c r="U890" s="103"/>
      <c r="V890" s="103"/>
      <c r="W890" s="3"/>
      <c r="X890" s="3"/>
      <c r="Y890" s="3"/>
      <c r="Z890" s="3"/>
      <c r="AA890" s="2"/>
      <c r="AB890" s="3"/>
      <c r="AC890" s="3"/>
    </row>
    <row r="891" spans="1:29" ht="16.5">
      <c r="A891" s="3"/>
      <c r="B891" s="3"/>
      <c r="C891" s="3"/>
      <c r="D891" s="3"/>
      <c r="E891" s="3"/>
      <c r="F891" s="3"/>
      <c r="G891" s="3"/>
      <c r="H891" s="3"/>
      <c r="I891" s="3"/>
      <c r="J891" s="3"/>
      <c r="K891" s="3"/>
      <c r="L891" s="3"/>
      <c r="M891" s="3"/>
      <c r="N891" s="3"/>
      <c r="O891" s="103"/>
      <c r="P891" s="103"/>
      <c r="Q891" s="103"/>
      <c r="R891" s="103"/>
      <c r="S891" s="103"/>
      <c r="T891" s="103"/>
      <c r="U891" s="103"/>
      <c r="V891" s="103"/>
      <c r="W891" s="3"/>
      <c r="X891" s="3"/>
      <c r="Y891" s="3"/>
      <c r="Z891" s="3"/>
      <c r="AA891" s="2"/>
      <c r="AB891" s="3"/>
      <c r="AC891" s="3"/>
    </row>
    <row r="892" spans="1:29" ht="16.5">
      <c r="A892" s="3"/>
      <c r="B892" s="3"/>
      <c r="C892" s="3"/>
      <c r="D892" s="3"/>
      <c r="E892" s="3"/>
      <c r="F892" s="3"/>
      <c r="G892" s="3"/>
      <c r="H892" s="3"/>
      <c r="I892" s="3"/>
      <c r="J892" s="3"/>
      <c r="K892" s="3"/>
      <c r="L892" s="3"/>
      <c r="M892" s="3"/>
      <c r="N892" s="3"/>
      <c r="O892" s="103"/>
      <c r="P892" s="103"/>
      <c r="Q892" s="103"/>
      <c r="R892" s="103"/>
      <c r="S892" s="103"/>
      <c r="T892" s="103"/>
      <c r="U892" s="103"/>
      <c r="V892" s="103"/>
      <c r="W892" s="3"/>
      <c r="X892" s="3"/>
      <c r="Y892" s="3"/>
      <c r="Z892" s="3"/>
      <c r="AA892" s="2"/>
      <c r="AB892" s="3"/>
      <c r="AC892" s="3"/>
    </row>
    <row r="893" spans="1:29" ht="16.5">
      <c r="A893" s="3"/>
      <c r="B893" s="3"/>
      <c r="C893" s="3"/>
      <c r="D893" s="3"/>
      <c r="E893" s="3"/>
      <c r="F893" s="3"/>
      <c r="G893" s="3"/>
      <c r="H893" s="3"/>
      <c r="I893" s="3"/>
      <c r="J893" s="3"/>
      <c r="K893" s="3"/>
      <c r="L893" s="3"/>
      <c r="M893" s="3"/>
      <c r="N893" s="3"/>
      <c r="O893" s="103"/>
      <c r="P893" s="103"/>
      <c r="Q893" s="103"/>
      <c r="R893" s="103"/>
      <c r="S893" s="103"/>
      <c r="T893" s="103"/>
      <c r="U893" s="103"/>
      <c r="V893" s="103"/>
      <c r="W893" s="3"/>
      <c r="X893" s="3"/>
      <c r="Y893" s="3"/>
      <c r="Z893" s="3"/>
      <c r="AA893" s="2"/>
      <c r="AB893" s="3"/>
      <c r="AC893" s="3"/>
    </row>
    <row r="894" spans="1:29" ht="16.5">
      <c r="A894" s="3"/>
      <c r="B894" s="3"/>
      <c r="C894" s="3"/>
      <c r="D894" s="3"/>
      <c r="E894" s="3"/>
      <c r="F894" s="3"/>
      <c r="G894" s="3"/>
      <c r="H894" s="3"/>
      <c r="I894" s="3"/>
      <c r="J894" s="3"/>
      <c r="K894" s="3"/>
      <c r="L894" s="3"/>
      <c r="M894" s="3"/>
      <c r="N894" s="3"/>
      <c r="O894" s="103"/>
      <c r="P894" s="103"/>
      <c r="Q894" s="103"/>
      <c r="R894" s="103"/>
      <c r="S894" s="103"/>
      <c r="T894" s="103"/>
      <c r="U894" s="103"/>
      <c r="V894" s="103"/>
      <c r="W894" s="3"/>
      <c r="X894" s="3"/>
      <c r="Y894" s="3"/>
      <c r="Z894" s="3"/>
      <c r="AA894" s="2"/>
      <c r="AB894" s="3"/>
      <c r="AC894" s="3"/>
    </row>
    <row r="895" spans="1:29" ht="16.5">
      <c r="A895" s="3"/>
      <c r="B895" s="3"/>
      <c r="C895" s="3"/>
      <c r="D895" s="3"/>
      <c r="E895" s="3"/>
      <c r="F895" s="3"/>
      <c r="G895" s="3"/>
      <c r="H895" s="3"/>
      <c r="I895" s="3"/>
      <c r="J895" s="3"/>
      <c r="K895" s="3"/>
      <c r="L895" s="3"/>
      <c r="M895" s="3"/>
      <c r="N895" s="3"/>
      <c r="O895" s="103"/>
      <c r="P895" s="103"/>
      <c r="Q895" s="103"/>
      <c r="R895" s="103"/>
      <c r="S895" s="103"/>
      <c r="T895" s="103"/>
      <c r="U895" s="103"/>
      <c r="V895" s="103"/>
      <c r="W895" s="3"/>
      <c r="X895" s="3"/>
      <c r="Y895" s="3"/>
      <c r="Z895" s="3"/>
      <c r="AA895" s="2"/>
      <c r="AB895" s="3"/>
      <c r="AC895" s="3"/>
    </row>
    <row r="896" spans="1:29" ht="16.5">
      <c r="A896" s="3"/>
      <c r="B896" s="3"/>
      <c r="C896" s="3"/>
      <c r="D896" s="3"/>
      <c r="E896" s="3"/>
      <c r="F896" s="3"/>
      <c r="G896" s="3"/>
      <c r="H896" s="3"/>
      <c r="I896" s="3"/>
      <c r="J896" s="3"/>
      <c r="K896" s="3"/>
      <c r="L896" s="3"/>
      <c r="M896" s="3"/>
      <c r="N896" s="3"/>
      <c r="O896" s="103"/>
      <c r="P896" s="103"/>
      <c r="Q896" s="103"/>
      <c r="R896" s="103"/>
      <c r="S896" s="103"/>
      <c r="T896" s="103"/>
      <c r="U896" s="103"/>
      <c r="V896" s="103"/>
      <c r="W896" s="3"/>
      <c r="X896" s="3"/>
      <c r="Y896" s="3"/>
      <c r="Z896" s="3"/>
      <c r="AA896" s="2"/>
      <c r="AB896" s="3"/>
      <c r="AC896" s="3"/>
    </row>
    <row r="897" spans="1:29" ht="16.5">
      <c r="A897" s="3"/>
      <c r="B897" s="3"/>
      <c r="C897" s="3"/>
      <c r="D897" s="3"/>
      <c r="E897" s="3"/>
      <c r="F897" s="3"/>
      <c r="G897" s="3"/>
      <c r="H897" s="3"/>
      <c r="I897" s="3"/>
      <c r="J897" s="3"/>
      <c r="K897" s="3"/>
      <c r="L897" s="3"/>
      <c r="M897" s="3"/>
      <c r="N897" s="3"/>
      <c r="O897" s="103"/>
      <c r="P897" s="103"/>
      <c r="Q897" s="103"/>
      <c r="R897" s="103"/>
      <c r="S897" s="103"/>
      <c r="T897" s="103"/>
      <c r="U897" s="103"/>
      <c r="V897" s="103"/>
      <c r="W897" s="3"/>
      <c r="X897" s="3"/>
      <c r="Y897" s="3"/>
      <c r="Z897" s="3"/>
      <c r="AA897" s="2"/>
      <c r="AB897" s="3"/>
      <c r="AC897" s="3"/>
    </row>
    <row r="898" spans="1:29" ht="16.5">
      <c r="A898" s="3"/>
      <c r="B898" s="3"/>
      <c r="C898" s="3"/>
      <c r="D898" s="3"/>
      <c r="E898" s="3"/>
      <c r="F898" s="3"/>
      <c r="G898" s="3"/>
      <c r="H898" s="3"/>
      <c r="I898" s="3"/>
      <c r="J898" s="3"/>
      <c r="K898" s="3"/>
      <c r="L898" s="3"/>
      <c r="M898" s="3"/>
      <c r="N898" s="3"/>
      <c r="O898" s="103"/>
      <c r="P898" s="103"/>
      <c r="Q898" s="103"/>
      <c r="R898" s="103"/>
      <c r="S898" s="103"/>
      <c r="T898" s="103"/>
      <c r="U898" s="103"/>
      <c r="V898" s="103"/>
      <c r="W898" s="3"/>
      <c r="X898" s="3"/>
      <c r="Y898" s="3"/>
      <c r="Z898" s="3"/>
      <c r="AA898" s="2"/>
      <c r="AB898" s="3"/>
      <c r="AC898" s="3"/>
    </row>
    <row r="899" spans="1:29" ht="16.5">
      <c r="A899" s="3"/>
      <c r="B899" s="3"/>
      <c r="C899" s="3"/>
      <c r="D899" s="3"/>
      <c r="E899" s="3"/>
      <c r="F899" s="3"/>
      <c r="G899" s="3"/>
      <c r="H899" s="3"/>
      <c r="I899" s="3"/>
      <c r="J899" s="3"/>
      <c r="K899" s="3"/>
      <c r="L899" s="3"/>
      <c r="M899" s="3"/>
      <c r="N899" s="3"/>
      <c r="O899" s="103"/>
      <c r="P899" s="103"/>
      <c r="Q899" s="103"/>
      <c r="R899" s="103"/>
      <c r="S899" s="103"/>
      <c r="T899" s="103"/>
      <c r="U899" s="103"/>
      <c r="V899" s="103"/>
      <c r="W899" s="3"/>
      <c r="X899" s="3"/>
      <c r="Y899" s="3"/>
      <c r="Z899" s="3"/>
      <c r="AA899" s="2"/>
      <c r="AB899" s="3"/>
      <c r="AC899" s="3"/>
    </row>
    <row r="900" spans="1:29" ht="16.5">
      <c r="A900" s="3"/>
      <c r="B900" s="3"/>
      <c r="C900" s="3"/>
      <c r="D900" s="3"/>
      <c r="E900" s="3"/>
      <c r="F900" s="3"/>
      <c r="G900" s="3"/>
      <c r="H900" s="3"/>
      <c r="I900" s="3"/>
      <c r="J900" s="3"/>
      <c r="K900" s="3"/>
      <c r="L900" s="3"/>
      <c r="M900" s="3"/>
      <c r="N900" s="3"/>
      <c r="O900" s="103"/>
      <c r="P900" s="103"/>
      <c r="Q900" s="103"/>
      <c r="R900" s="103"/>
      <c r="S900" s="103"/>
      <c r="T900" s="103"/>
      <c r="U900" s="103"/>
      <c r="V900" s="103"/>
      <c r="W900" s="3"/>
      <c r="X900" s="3"/>
      <c r="Y900" s="3"/>
      <c r="Z900" s="3"/>
      <c r="AA900" s="2"/>
      <c r="AB900" s="3"/>
      <c r="AC900" s="3"/>
    </row>
    <row r="901" spans="1:29" ht="16.5">
      <c r="A901" s="3"/>
      <c r="B901" s="3"/>
      <c r="C901" s="3"/>
      <c r="D901" s="3"/>
      <c r="E901" s="3"/>
      <c r="F901" s="3"/>
      <c r="G901" s="3"/>
      <c r="H901" s="3"/>
      <c r="I901" s="3"/>
      <c r="J901" s="3"/>
      <c r="K901" s="3"/>
      <c r="L901" s="3"/>
      <c r="M901" s="3"/>
      <c r="N901" s="3"/>
      <c r="O901" s="103"/>
      <c r="P901" s="103"/>
      <c r="Q901" s="103"/>
      <c r="R901" s="103"/>
      <c r="S901" s="103"/>
      <c r="T901" s="103"/>
      <c r="U901" s="103"/>
      <c r="V901" s="103"/>
      <c r="W901" s="3"/>
      <c r="X901" s="3"/>
      <c r="Y901" s="3"/>
      <c r="Z901" s="3"/>
      <c r="AA901" s="2"/>
      <c r="AB901" s="3"/>
      <c r="AC901" s="3"/>
    </row>
    <row r="902" spans="1:29" ht="16.5">
      <c r="A902" s="3"/>
      <c r="B902" s="3"/>
      <c r="C902" s="3"/>
      <c r="D902" s="3"/>
      <c r="E902" s="3"/>
      <c r="F902" s="3"/>
      <c r="G902" s="3"/>
      <c r="H902" s="3"/>
      <c r="I902" s="3"/>
      <c r="J902" s="3"/>
      <c r="K902" s="3"/>
      <c r="L902" s="3"/>
      <c r="M902" s="3"/>
      <c r="N902" s="3"/>
      <c r="O902" s="103"/>
      <c r="P902" s="103"/>
      <c r="Q902" s="103"/>
      <c r="R902" s="103"/>
      <c r="S902" s="103"/>
      <c r="T902" s="103"/>
      <c r="U902" s="103"/>
      <c r="V902" s="103"/>
      <c r="W902" s="3"/>
      <c r="X902" s="3"/>
      <c r="Y902" s="3"/>
      <c r="Z902" s="3"/>
      <c r="AA902" s="2"/>
      <c r="AB902" s="3"/>
      <c r="AC902" s="3"/>
    </row>
    <row r="903" spans="1:29" ht="16.5">
      <c r="A903" s="3"/>
      <c r="B903" s="3"/>
      <c r="C903" s="3"/>
      <c r="D903" s="3"/>
      <c r="E903" s="3"/>
      <c r="F903" s="3"/>
      <c r="G903" s="3"/>
      <c r="H903" s="3"/>
      <c r="I903" s="3"/>
      <c r="J903" s="3"/>
      <c r="K903" s="3"/>
      <c r="L903" s="3"/>
      <c r="M903" s="3"/>
      <c r="N903" s="3"/>
      <c r="O903" s="103"/>
      <c r="P903" s="103"/>
      <c r="Q903" s="103"/>
      <c r="R903" s="103"/>
      <c r="S903" s="103"/>
      <c r="T903" s="103"/>
      <c r="U903" s="103"/>
      <c r="V903" s="103"/>
      <c r="W903" s="3"/>
      <c r="X903" s="3"/>
      <c r="Y903" s="3"/>
      <c r="Z903" s="3"/>
      <c r="AA903" s="2"/>
      <c r="AB903" s="3"/>
      <c r="AC903" s="3"/>
    </row>
    <row r="904" spans="1:29" ht="16.5">
      <c r="A904" s="3"/>
      <c r="B904" s="3"/>
      <c r="C904" s="3"/>
      <c r="D904" s="3"/>
      <c r="E904" s="3"/>
      <c r="F904" s="3"/>
      <c r="G904" s="3"/>
      <c r="H904" s="3"/>
      <c r="I904" s="3"/>
      <c r="J904" s="3"/>
      <c r="K904" s="3"/>
      <c r="L904" s="3"/>
      <c r="M904" s="3"/>
      <c r="N904" s="3"/>
      <c r="O904" s="103"/>
      <c r="P904" s="103"/>
      <c r="Q904" s="103"/>
      <c r="R904" s="103"/>
      <c r="S904" s="103"/>
      <c r="T904" s="103"/>
      <c r="U904" s="103"/>
      <c r="V904" s="103"/>
      <c r="W904" s="3"/>
      <c r="X904" s="3"/>
      <c r="Y904" s="3"/>
      <c r="Z904" s="3"/>
      <c r="AA904" s="2"/>
      <c r="AB904" s="3"/>
      <c r="AC904" s="3"/>
    </row>
    <row r="905" spans="1:29" ht="16.5">
      <c r="A905" s="3"/>
      <c r="B905" s="3"/>
      <c r="C905" s="3"/>
      <c r="D905" s="3"/>
      <c r="E905" s="3"/>
      <c r="F905" s="3"/>
      <c r="G905" s="3"/>
      <c r="H905" s="3"/>
      <c r="I905" s="3"/>
      <c r="J905" s="3"/>
      <c r="K905" s="3"/>
      <c r="L905" s="3"/>
      <c r="M905" s="3"/>
      <c r="N905" s="3"/>
      <c r="O905" s="103"/>
      <c r="P905" s="103"/>
      <c r="Q905" s="103"/>
      <c r="R905" s="103"/>
      <c r="S905" s="103"/>
      <c r="T905" s="103"/>
      <c r="U905" s="103"/>
      <c r="V905" s="103"/>
      <c r="W905" s="3"/>
      <c r="X905" s="3"/>
      <c r="Y905" s="3"/>
      <c r="Z905" s="3"/>
      <c r="AA905" s="2"/>
      <c r="AB905" s="3"/>
      <c r="AC905" s="3"/>
    </row>
    <row r="906" spans="1:29" ht="16.5">
      <c r="A906" s="3"/>
      <c r="B906" s="3"/>
      <c r="C906" s="3"/>
      <c r="D906" s="3"/>
      <c r="E906" s="3"/>
      <c r="F906" s="3"/>
      <c r="G906" s="3"/>
      <c r="H906" s="3"/>
      <c r="I906" s="3"/>
      <c r="J906" s="3"/>
      <c r="K906" s="3"/>
      <c r="L906" s="3"/>
      <c r="M906" s="3"/>
      <c r="N906" s="3"/>
      <c r="O906" s="103"/>
      <c r="P906" s="103"/>
      <c r="Q906" s="103"/>
      <c r="R906" s="103"/>
      <c r="S906" s="103"/>
      <c r="T906" s="103"/>
      <c r="U906" s="103"/>
      <c r="V906" s="103"/>
      <c r="W906" s="3"/>
      <c r="X906" s="3"/>
      <c r="Y906" s="3"/>
      <c r="Z906" s="3"/>
      <c r="AA906" s="2"/>
      <c r="AB906" s="3"/>
      <c r="AC906" s="3"/>
    </row>
    <row r="907" spans="1:29" ht="16.5">
      <c r="A907" s="3"/>
      <c r="B907" s="3"/>
      <c r="C907" s="3"/>
      <c r="D907" s="3"/>
      <c r="E907" s="3"/>
      <c r="F907" s="3"/>
      <c r="G907" s="3"/>
      <c r="H907" s="3"/>
      <c r="I907" s="3"/>
      <c r="J907" s="3"/>
      <c r="K907" s="3"/>
      <c r="L907" s="3"/>
      <c r="M907" s="3"/>
      <c r="N907" s="3"/>
      <c r="O907" s="103"/>
      <c r="P907" s="103"/>
      <c r="Q907" s="103"/>
      <c r="R907" s="103"/>
      <c r="S907" s="103"/>
      <c r="T907" s="103"/>
      <c r="U907" s="103"/>
      <c r="V907" s="103"/>
      <c r="W907" s="3"/>
      <c r="X907" s="3"/>
      <c r="Y907" s="3"/>
      <c r="Z907" s="3"/>
      <c r="AA907" s="2"/>
      <c r="AB907" s="3"/>
      <c r="AC907" s="3"/>
    </row>
    <row r="908" spans="1:29" ht="16.5">
      <c r="A908" s="3"/>
      <c r="B908" s="3"/>
      <c r="C908" s="3"/>
      <c r="D908" s="3"/>
      <c r="E908" s="3"/>
      <c r="F908" s="3"/>
      <c r="G908" s="3"/>
      <c r="H908" s="3"/>
      <c r="I908" s="3"/>
      <c r="J908" s="3"/>
      <c r="K908" s="3"/>
      <c r="L908" s="3"/>
      <c r="M908" s="3"/>
      <c r="N908" s="3"/>
      <c r="O908" s="103"/>
      <c r="P908" s="103"/>
      <c r="Q908" s="103"/>
      <c r="R908" s="103"/>
      <c r="S908" s="103"/>
      <c r="T908" s="103"/>
      <c r="U908" s="103"/>
      <c r="V908" s="103"/>
      <c r="W908" s="3"/>
      <c r="X908" s="3"/>
      <c r="Y908" s="3"/>
      <c r="Z908" s="3"/>
      <c r="AA908" s="2"/>
      <c r="AB908" s="3"/>
      <c r="AC908" s="3"/>
    </row>
    <row r="909" spans="1:29" ht="16.5">
      <c r="A909" s="3"/>
      <c r="B909" s="3"/>
      <c r="C909" s="3"/>
      <c r="D909" s="3"/>
      <c r="E909" s="3"/>
      <c r="F909" s="3"/>
      <c r="G909" s="3"/>
      <c r="H909" s="3"/>
      <c r="I909" s="3"/>
      <c r="J909" s="3"/>
      <c r="K909" s="3"/>
      <c r="L909" s="3"/>
      <c r="M909" s="3"/>
      <c r="N909" s="3"/>
      <c r="O909" s="103"/>
      <c r="P909" s="103"/>
      <c r="Q909" s="103"/>
      <c r="R909" s="103"/>
      <c r="S909" s="103"/>
      <c r="T909" s="103"/>
      <c r="U909" s="103"/>
      <c r="V909" s="103"/>
      <c r="W909" s="3"/>
      <c r="X909" s="3"/>
      <c r="Y909" s="3"/>
      <c r="Z909" s="3"/>
      <c r="AA909" s="2"/>
      <c r="AB909" s="3"/>
      <c r="AC909" s="3"/>
    </row>
    <row r="910" spans="1:29" ht="16.5">
      <c r="A910" s="3"/>
      <c r="B910" s="3"/>
      <c r="C910" s="3"/>
      <c r="D910" s="3"/>
      <c r="E910" s="3"/>
      <c r="F910" s="3"/>
      <c r="G910" s="3"/>
      <c r="H910" s="3"/>
      <c r="I910" s="3"/>
      <c r="J910" s="3"/>
      <c r="K910" s="3"/>
      <c r="L910" s="3"/>
      <c r="M910" s="3"/>
      <c r="N910" s="3"/>
      <c r="O910" s="103"/>
      <c r="P910" s="103"/>
      <c r="Q910" s="103"/>
      <c r="R910" s="103"/>
      <c r="S910" s="103"/>
      <c r="T910" s="103"/>
      <c r="U910" s="103"/>
      <c r="V910" s="103"/>
      <c r="W910" s="3"/>
      <c r="X910" s="3"/>
      <c r="Y910" s="3"/>
      <c r="Z910" s="3"/>
      <c r="AA910" s="2"/>
      <c r="AB910" s="3"/>
      <c r="AC910" s="3"/>
    </row>
    <row r="911" spans="1:29" ht="16.5">
      <c r="A911" s="3"/>
      <c r="B911" s="3"/>
      <c r="C911" s="3"/>
      <c r="D911" s="3"/>
      <c r="E911" s="3"/>
      <c r="F911" s="3"/>
      <c r="G911" s="3"/>
      <c r="H911" s="3"/>
      <c r="I911" s="3"/>
      <c r="J911" s="3"/>
      <c r="K911" s="3"/>
      <c r="L911" s="3"/>
      <c r="M911" s="3"/>
      <c r="N911" s="3"/>
      <c r="O911" s="103"/>
      <c r="P911" s="103"/>
      <c r="Q911" s="103"/>
      <c r="R911" s="103"/>
      <c r="S911" s="103"/>
      <c r="T911" s="103"/>
      <c r="U911" s="103"/>
      <c r="V911" s="103"/>
      <c r="W911" s="3"/>
      <c r="X911" s="3"/>
      <c r="Y911" s="3"/>
      <c r="Z911" s="3"/>
      <c r="AA911" s="2"/>
      <c r="AB911" s="3"/>
      <c r="AC911" s="3"/>
    </row>
    <row r="912" spans="1:29" ht="16.5">
      <c r="A912" s="3"/>
      <c r="B912" s="3"/>
      <c r="C912" s="3"/>
      <c r="D912" s="3"/>
      <c r="E912" s="3"/>
      <c r="F912" s="3"/>
      <c r="G912" s="3"/>
      <c r="H912" s="3"/>
      <c r="I912" s="3"/>
      <c r="J912" s="3"/>
      <c r="K912" s="3"/>
      <c r="L912" s="3"/>
      <c r="M912" s="3"/>
      <c r="N912" s="3"/>
      <c r="O912" s="103"/>
      <c r="P912" s="103"/>
      <c r="Q912" s="103"/>
      <c r="R912" s="103"/>
      <c r="S912" s="103"/>
      <c r="T912" s="103"/>
      <c r="U912" s="103"/>
      <c r="V912" s="103"/>
      <c r="W912" s="3"/>
      <c r="X912" s="3"/>
      <c r="Y912" s="3"/>
      <c r="Z912" s="3"/>
      <c r="AA912" s="2"/>
      <c r="AB912" s="3"/>
      <c r="AC912" s="3"/>
    </row>
    <row r="913" spans="1:29" ht="16.5">
      <c r="A913" s="3"/>
      <c r="B913" s="3"/>
      <c r="C913" s="3"/>
      <c r="D913" s="3"/>
      <c r="E913" s="3"/>
      <c r="F913" s="3"/>
      <c r="G913" s="3"/>
      <c r="H913" s="3"/>
      <c r="I913" s="3"/>
      <c r="J913" s="3"/>
      <c r="K913" s="3"/>
      <c r="L913" s="3"/>
      <c r="M913" s="3"/>
      <c r="N913" s="3"/>
      <c r="O913" s="103"/>
      <c r="P913" s="103"/>
      <c r="Q913" s="103"/>
      <c r="R913" s="103"/>
      <c r="S913" s="103"/>
      <c r="T913" s="103"/>
      <c r="U913" s="103"/>
      <c r="V913" s="103"/>
      <c r="W913" s="3"/>
      <c r="X913" s="3"/>
      <c r="Y913" s="3"/>
      <c r="Z913" s="3"/>
      <c r="AA913" s="2"/>
      <c r="AB913" s="3"/>
      <c r="AC913" s="3"/>
    </row>
    <row r="914" spans="1:29" ht="16.5">
      <c r="A914" s="3"/>
      <c r="B914" s="3"/>
      <c r="C914" s="3"/>
      <c r="D914" s="3"/>
      <c r="E914" s="3"/>
      <c r="F914" s="3"/>
      <c r="G914" s="3"/>
      <c r="H914" s="3"/>
      <c r="I914" s="3"/>
      <c r="J914" s="3"/>
      <c r="K914" s="3"/>
      <c r="L914" s="3"/>
      <c r="M914" s="3"/>
      <c r="N914" s="3"/>
      <c r="O914" s="103"/>
      <c r="P914" s="103"/>
      <c r="Q914" s="103"/>
      <c r="R914" s="103"/>
      <c r="S914" s="103"/>
      <c r="T914" s="103"/>
      <c r="U914" s="103"/>
      <c r="V914" s="103"/>
      <c r="W914" s="3"/>
      <c r="X914" s="3"/>
      <c r="Y914" s="3"/>
      <c r="Z914" s="3"/>
      <c r="AA914" s="2"/>
      <c r="AB914" s="3"/>
      <c r="AC914" s="3"/>
    </row>
    <row r="915" spans="1:29" ht="16.5">
      <c r="A915" s="3"/>
      <c r="B915" s="3"/>
      <c r="C915" s="3"/>
      <c r="D915" s="3"/>
      <c r="E915" s="3"/>
      <c r="F915" s="3"/>
      <c r="G915" s="3"/>
      <c r="H915" s="3"/>
      <c r="I915" s="3"/>
      <c r="J915" s="3"/>
      <c r="K915" s="3"/>
      <c r="L915" s="3"/>
      <c r="M915" s="3"/>
      <c r="N915" s="3"/>
      <c r="O915" s="103"/>
      <c r="P915" s="103"/>
      <c r="Q915" s="103"/>
      <c r="R915" s="103"/>
      <c r="S915" s="103"/>
      <c r="T915" s="103"/>
      <c r="U915" s="103"/>
      <c r="V915" s="103"/>
      <c r="W915" s="3"/>
      <c r="X915" s="3"/>
      <c r="Y915" s="3"/>
      <c r="Z915" s="3"/>
      <c r="AA915" s="2"/>
      <c r="AB915" s="3"/>
      <c r="AC915" s="3"/>
    </row>
    <row r="916" spans="1:29" ht="16.5">
      <c r="A916" s="3"/>
      <c r="B916" s="3"/>
      <c r="C916" s="3"/>
      <c r="D916" s="3"/>
      <c r="E916" s="3"/>
      <c r="F916" s="3"/>
      <c r="G916" s="3"/>
      <c r="H916" s="3"/>
      <c r="I916" s="3"/>
      <c r="J916" s="3"/>
      <c r="K916" s="3"/>
      <c r="L916" s="3"/>
      <c r="M916" s="3"/>
      <c r="N916" s="3"/>
      <c r="O916" s="103"/>
      <c r="P916" s="103"/>
      <c r="Q916" s="103"/>
      <c r="R916" s="103"/>
      <c r="S916" s="103"/>
      <c r="T916" s="103"/>
      <c r="U916" s="103"/>
      <c r="V916" s="103"/>
      <c r="W916" s="3"/>
      <c r="X916" s="3"/>
      <c r="Y916" s="3"/>
      <c r="Z916" s="3"/>
      <c r="AA916" s="2"/>
      <c r="AB916" s="3"/>
      <c r="AC916" s="3"/>
    </row>
    <row r="917" spans="1:29" ht="16.5">
      <c r="A917" s="3"/>
      <c r="B917" s="3"/>
      <c r="C917" s="3"/>
      <c r="D917" s="3"/>
      <c r="E917" s="3"/>
      <c r="F917" s="3"/>
      <c r="G917" s="3"/>
      <c r="H917" s="3"/>
      <c r="I917" s="3"/>
      <c r="J917" s="3"/>
      <c r="K917" s="3"/>
      <c r="L917" s="3"/>
      <c r="M917" s="3"/>
      <c r="N917" s="3"/>
      <c r="O917" s="103"/>
      <c r="P917" s="103"/>
      <c r="Q917" s="103"/>
      <c r="R917" s="103"/>
      <c r="S917" s="103"/>
      <c r="T917" s="103"/>
      <c r="U917" s="103"/>
      <c r="V917" s="103"/>
      <c r="W917" s="3"/>
      <c r="X917" s="3"/>
      <c r="Y917" s="3"/>
      <c r="Z917" s="3"/>
      <c r="AA917" s="2"/>
      <c r="AB917" s="3"/>
      <c r="AC917" s="3"/>
    </row>
    <row r="918" spans="1:29" ht="16.5">
      <c r="A918" s="3"/>
      <c r="B918" s="3"/>
      <c r="C918" s="3"/>
      <c r="D918" s="3"/>
      <c r="E918" s="3"/>
      <c r="F918" s="3"/>
      <c r="G918" s="3"/>
      <c r="H918" s="3"/>
      <c r="I918" s="3"/>
      <c r="J918" s="3"/>
      <c r="K918" s="3"/>
      <c r="L918" s="3"/>
      <c r="M918" s="3"/>
      <c r="N918" s="3"/>
      <c r="O918" s="103"/>
      <c r="P918" s="103"/>
      <c r="Q918" s="103"/>
      <c r="R918" s="103"/>
      <c r="S918" s="103"/>
      <c r="T918" s="103"/>
      <c r="U918" s="103"/>
      <c r="V918" s="103"/>
      <c r="W918" s="3"/>
      <c r="X918" s="3"/>
      <c r="Y918" s="3"/>
      <c r="Z918" s="3"/>
      <c r="AA918" s="2"/>
      <c r="AB918" s="3"/>
      <c r="AC918" s="3"/>
    </row>
    <row r="919" spans="1:29" ht="16.5">
      <c r="A919" s="3"/>
      <c r="B919" s="3"/>
      <c r="C919" s="3"/>
      <c r="D919" s="3"/>
      <c r="E919" s="3"/>
      <c r="F919" s="3"/>
      <c r="G919" s="3"/>
      <c r="H919" s="3"/>
      <c r="I919" s="3"/>
      <c r="J919" s="3"/>
      <c r="K919" s="3"/>
      <c r="L919" s="3"/>
      <c r="M919" s="3"/>
      <c r="N919" s="3"/>
      <c r="O919" s="103"/>
      <c r="P919" s="103"/>
      <c r="Q919" s="103"/>
      <c r="R919" s="103"/>
      <c r="S919" s="103"/>
      <c r="T919" s="103"/>
      <c r="U919" s="103"/>
      <c r="V919" s="103"/>
      <c r="W919" s="3"/>
      <c r="X919" s="3"/>
      <c r="Y919" s="3"/>
      <c r="Z919" s="3"/>
      <c r="AA919" s="2"/>
      <c r="AB919" s="3"/>
      <c r="AC919" s="3"/>
    </row>
    <row r="920" spans="1:29" ht="16.5">
      <c r="A920" s="3"/>
      <c r="B920" s="3"/>
      <c r="C920" s="3"/>
      <c r="D920" s="3"/>
      <c r="E920" s="3"/>
      <c r="F920" s="3"/>
      <c r="G920" s="3"/>
      <c r="H920" s="3"/>
      <c r="I920" s="3"/>
      <c r="J920" s="3"/>
      <c r="K920" s="3"/>
      <c r="L920" s="3"/>
      <c r="M920" s="3"/>
      <c r="N920" s="3"/>
      <c r="O920" s="103"/>
      <c r="P920" s="103"/>
      <c r="Q920" s="103"/>
      <c r="R920" s="103"/>
      <c r="S920" s="103"/>
      <c r="T920" s="103"/>
      <c r="U920" s="103"/>
      <c r="V920" s="103"/>
      <c r="W920" s="3"/>
      <c r="X920" s="3"/>
      <c r="Y920" s="3"/>
      <c r="Z920" s="3"/>
      <c r="AA920" s="2"/>
      <c r="AB920" s="3"/>
      <c r="AC920" s="3"/>
    </row>
    <row r="921" spans="1:29" ht="16.5">
      <c r="A921" s="3"/>
      <c r="B921" s="3"/>
      <c r="C921" s="3"/>
      <c r="D921" s="3"/>
      <c r="E921" s="3"/>
      <c r="F921" s="3"/>
      <c r="G921" s="3"/>
      <c r="H921" s="3"/>
      <c r="I921" s="3"/>
      <c r="J921" s="3"/>
      <c r="K921" s="3"/>
      <c r="L921" s="3"/>
      <c r="M921" s="3"/>
      <c r="N921" s="3"/>
      <c r="O921" s="103"/>
      <c r="P921" s="103"/>
      <c r="Q921" s="103"/>
      <c r="R921" s="103"/>
      <c r="S921" s="103"/>
      <c r="T921" s="103"/>
      <c r="U921" s="103"/>
      <c r="V921" s="103"/>
      <c r="W921" s="3"/>
      <c r="X921" s="3"/>
      <c r="Y921" s="3"/>
      <c r="Z921" s="3"/>
      <c r="AA921" s="2"/>
      <c r="AB921" s="3"/>
      <c r="AC921" s="3"/>
    </row>
    <row r="922" spans="1:29" ht="16.5">
      <c r="A922" s="3"/>
      <c r="B922" s="3"/>
      <c r="C922" s="3"/>
      <c r="D922" s="3"/>
      <c r="E922" s="3"/>
      <c r="F922" s="3"/>
      <c r="G922" s="3"/>
      <c r="H922" s="3"/>
      <c r="I922" s="3"/>
      <c r="J922" s="3"/>
      <c r="K922" s="3"/>
      <c r="L922" s="3"/>
      <c r="M922" s="3"/>
      <c r="N922" s="3"/>
      <c r="O922" s="103"/>
      <c r="P922" s="103"/>
      <c r="Q922" s="103"/>
      <c r="R922" s="103"/>
      <c r="S922" s="103"/>
      <c r="T922" s="103"/>
      <c r="U922" s="103"/>
      <c r="V922" s="103"/>
      <c r="W922" s="3"/>
      <c r="X922" s="3"/>
      <c r="Y922" s="3"/>
      <c r="Z922" s="3"/>
      <c r="AA922" s="2"/>
      <c r="AB922" s="3"/>
      <c r="AC922" s="3"/>
    </row>
    <row r="923" spans="1:29" ht="16.5">
      <c r="A923" s="3"/>
      <c r="B923" s="3"/>
      <c r="C923" s="3"/>
      <c r="D923" s="3"/>
      <c r="E923" s="3"/>
      <c r="F923" s="3"/>
      <c r="G923" s="3"/>
      <c r="H923" s="3"/>
      <c r="I923" s="3"/>
      <c r="J923" s="3"/>
      <c r="K923" s="3"/>
      <c r="L923" s="3"/>
      <c r="M923" s="3"/>
      <c r="N923" s="3"/>
      <c r="O923" s="103"/>
      <c r="P923" s="103"/>
      <c r="Q923" s="103"/>
      <c r="R923" s="103"/>
      <c r="S923" s="103"/>
      <c r="T923" s="103"/>
      <c r="U923" s="103"/>
      <c r="V923" s="103"/>
      <c r="W923" s="3"/>
      <c r="X923" s="3"/>
      <c r="Y923" s="3"/>
      <c r="Z923" s="3"/>
      <c r="AA923" s="2"/>
      <c r="AB923" s="3"/>
      <c r="AC923" s="3"/>
    </row>
    <row r="924" spans="1:29" ht="16.5">
      <c r="A924" s="3"/>
      <c r="B924" s="3"/>
      <c r="C924" s="3"/>
      <c r="D924" s="3"/>
      <c r="E924" s="3"/>
      <c r="F924" s="3"/>
      <c r="G924" s="3"/>
      <c r="H924" s="3"/>
      <c r="I924" s="3"/>
      <c r="J924" s="3"/>
      <c r="K924" s="3"/>
      <c r="L924" s="3"/>
      <c r="M924" s="3"/>
      <c r="N924" s="3"/>
      <c r="O924" s="103"/>
      <c r="P924" s="103"/>
      <c r="Q924" s="103"/>
      <c r="R924" s="103"/>
      <c r="S924" s="103"/>
      <c r="T924" s="103"/>
      <c r="U924" s="103"/>
      <c r="V924" s="103"/>
      <c r="W924" s="3"/>
      <c r="X924" s="3"/>
      <c r="Y924" s="3"/>
      <c r="Z924" s="3"/>
      <c r="AA924" s="2"/>
      <c r="AB924" s="3"/>
      <c r="AC924" s="3"/>
    </row>
    <row r="925" spans="1:29" ht="16.5">
      <c r="A925" s="3"/>
      <c r="B925" s="3"/>
      <c r="C925" s="3"/>
      <c r="D925" s="3"/>
      <c r="E925" s="3"/>
      <c r="F925" s="3"/>
      <c r="G925" s="3"/>
      <c r="H925" s="3"/>
      <c r="I925" s="3"/>
      <c r="J925" s="3"/>
      <c r="K925" s="3"/>
      <c r="L925" s="3"/>
      <c r="M925" s="3"/>
      <c r="N925" s="3"/>
      <c r="O925" s="103"/>
      <c r="P925" s="103"/>
      <c r="Q925" s="103"/>
      <c r="R925" s="103"/>
      <c r="S925" s="103"/>
      <c r="T925" s="103"/>
      <c r="U925" s="103"/>
      <c r="V925" s="103"/>
      <c r="W925" s="3"/>
      <c r="X925" s="3"/>
      <c r="Y925" s="3"/>
      <c r="Z925" s="3"/>
      <c r="AA925" s="2"/>
      <c r="AB925" s="3"/>
      <c r="AC925" s="3"/>
    </row>
    <row r="926" spans="1:29" ht="16.5">
      <c r="A926" s="3"/>
      <c r="B926" s="3"/>
      <c r="C926" s="3"/>
      <c r="D926" s="3"/>
      <c r="E926" s="3"/>
      <c r="F926" s="3"/>
      <c r="G926" s="3"/>
      <c r="H926" s="3"/>
      <c r="I926" s="3"/>
      <c r="J926" s="3"/>
      <c r="K926" s="3"/>
      <c r="L926" s="3"/>
      <c r="M926" s="3"/>
      <c r="N926" s="3"/>
      <c r="O926" s="103"/>
      <c r="P926" s="103"/>
      <c r="Q926" s="103"/>
      <c r="R926" s="103"/>
      <c r="S926" s="103"/>
      <c r="T926" s="103"/>
      <c r="U926" s="103"/>
      <c r="V926" s="103"/>
      <c r="W926" s="3"/>
      <c r="X926" s="3"/>
      <c r="Y926" s="3"/>
      <c r="Z926" s="3"/>
      <c r="AA926" s="2"/>
      <c r="AB926" s="3"/>
      <c r="AC926" s="3"/>
    </row>
    <row r="927" spans="1:29" ht="16.5">
      <c r="A927" s="3"/>
      <c r="B927" s="3"/>
      <c r="C927" s="3"/>
      <c r="D927" s="3"/>
      <c r="E927" s="3"/>
      <c r="F927" s="3"/>
      <c r="G927" s="3"/>
      <c r="H927" s="3"/>
      <c r="I927" s="3"/>
      <c r="J927" s="3"/>
      <c r="K927" s="3"/>
      <c r="L927" s="3"/>
      <c r="M927" s="3"/>
      <c r="N927" s="3"/>
      <c r="O927" s="103"/>
      <c r="P927" s="103"/>
      <c r="Q927" s="103"/>
      <c r="R927" s="103"/>
      <c r="S927" s="103"/>
      <c r="T927" s="103"/>
      <c r="U927" s="103"/>
      <c r="V927" s="103"/>
      <c r="W927" s="3"/>
      <c r="X927" s="3"/>
      <c r="Y927" s="3"/>
      <c r="Z927" s="3"/>
      <c r="AA927" s="2"/>
      <c r="AB927" s="3"/>
      <c r="AC927" s="3"/>
    </row>
    <row r="928" spans="1:29" ht="16.5">
      <c r="A928" s="3"/>
      <c r="B928" s="3"/>
      <c r="C928" s="3"/>
      <c r="D928" s="3"/>
      <c r="E928" s="3"/>
      <c r="F928" s="3"/>
      <c r="G928" s="3"/>
      <c r="H928" s="3"/>
      <c r="I928" s="3"/>
      <c r="J928" s="3"/>
      <c r="K928" s="3"/>
      <c r="L928" s="3"/>
      <c r="M928" s="3"/>
      <c r="N928" s="3"/>
      <c r="O928" s="103"/>
      <c r="P928" s="103"/>
      <c r="Q928" s="103"/>
      <c r="R928" s="103"/>
      <c r="S928" s="103"/>
      <c r="T928" s="103"/>
      <c r="U928" s="103"/>
      <c r="V928" s="103"/>
      <c r="W928" s="3"/>
      <c r="X928" s="3"/>
      <c r="Y928" s="3"/>
      <c r="Z928" s="3"/>
      <c r="AA928" s="2"/>
      <c r="AB928" s="3"/>
      <c r="AC928" s="3"/>
    </row>
    <row r="929" spans="1:29" ht="16.5">
      <c r="A929" s="3"/>
      <c r="B929" s="3"/>
      <c r="C929" s="3"/>
      <c r="D929" s="3"/>
      <c r="E929" s="3"/>
      <c r="F929" s="3"/>
      <c r="G929" s="3"/>
      <c r="H929" s="3"/>
      <c r="I929" s="3"/>
      <c r="J929" s="3"/>
      <c r="K929" s="3"/>
      <c r="L929" s="3"/>
      <c r="M929" s="3"/>
      <c r="N929" s="3"/>
      <c r="O929" s="103"/>
      <c r="P929" s="103"/>
      <c r="Q929" s="103"/>
      <c r="R929" s="103"/>
      <c r="S929" s="103"/>
      <c r="T929" s="103"/>
      <c r="U929" s="103"/>
      <c r="V929" s="103"/>
      <c r="W929" s="3"/>
      <c r="X929" s="3"/>
      <c r="Y929" s="3"/>
      <c r="Z929" s="3"/>
      <c r="AA929" s="2"/>
      <c r="AB929" s="3"/>
      <c r="AC929" s="3"/>
    </row>
    <row r="930" spans="1:29" ht="16.5">
      <c r="A930" s="3"/>
      <c r="B930" s="3"/>
      <c r="C930" s="3"/>
      <c r="D930" s="3"/>
      <c r="E930" s="3"/>
      <c r="F930" s="3"/>
      <c r="G930" s="3"/>
      <c r="H930" s="3"/>
      <c r="I930" s="3"/>
      <c r="J930" s="3"/>
      <c r="K930" s="3"/>
      <c r="L930" s="3"/>
      <c r="M930" s="3"/>
      <c r="N930" s="3"/>
      <c r="O930" s="103"/>
      <c r="P930" s="103"/>
      <c r="Q930" s="103"/>
      <c r="R930" s="103"/>
      <c r="S930" s="103"/>
      <c r="T930" s="103"/>
      <c r="U930" s="103"/>
      <c r="V930" s="103"/>
      <c r="W930" s="3"/>
      <c r="X930" s="3"/>
      <c r="Y930" s="3"/>
      <c r="Z930" s="3"/>
      <c r="AA930" s="2"/>
      <c r="AB930" s="3"/>
      <c r="AC930" s="3"/>
    </row>
    <row r="931" spans="1:29" ht="16.5">
      <c r="A931" s="3"/>
      <c r="B931" s="3"/>
      <c r="C931" s="3"/>
      <c r="D931" s="3"/>
      <c r="E931" s="3"/>
      <c r="F931" s="3"/>
      <c r="G931" s="3"/>
      <c r="H931" s="3"/>
      <c r="I931" s="3"/>
      <c r="J931" s="3"/>
      <c r="K931" s="3"/>
      <c r="L931" s="3"/>
      <c r="M931" s="3"/>
      <c r="N931" s="3"/>
      <c r="O931" s="103"/>
      <c r="P931" s="103"/>
      <c r="Q931" s="103"/>
      <c r="R931" s="103"/>
      <c r="S931" s="103"/>
      <c r="T931" s="103"/>
      <c r="U931" s="103"/>
      <c r="V931" s="103"/>
      <c r="W931" s="3"/>
      <c r="X931" s="3"/>
      <c r="Y931" s="3"/>
      <c r="Z931" s="3"/>
      <c r="AA931" s="2"/>
      <c r="AB931" s="3"/>
      <c r="AC931" s="3"/>
    </row>
    <row r="932" spans="1:29" ht="16.5">
      <c r="A932" s="3"/>
      <c r="B932" s="3"/>
      <c r="C932" s="3"/>
      <c r="D932" s="3"/>
      <c r="E932" s="3"/>
      <c r="F932" s="3"/>
      <c r="G932" s="3"/>
      <c r="H932" s="3"/>
      <c r="I932" s="3"/>
      <c r="J932" s="3"/>
      <c r="K932" s="3"/>
      <c r="L932" s="3"/>
      <c r="M932" s="3"/>
      <c r="N932" s="3"/>
      <c r="O932" s="103"/>
      <c r="P932" s="103"/>
      <c r="Q932" s="103"/>
      <c r="R932" s="103"/>
      <c r="S932" s="103"/>
      <c r="T932" s="103"/>
      <c r="U932" s="103"/>
      <c r="V932" s="103"/>
      <c r="W932" s="3"/>
      <c r="X932" s="3"/>
      <c r="Y932" s="3"/>
      <c r="Z932" s="3"/>
      <c r="AA932" s="2"/>
      <c r="AB932" s="3"/>
      <c r="AC932" s="3"/>
    </row>
    <row r="933" spans="1:29" ht="16.5">
      <c r="A933" s="3"/>
      <c r="B933" s="3"/>
      <c r="C933" s="3"/>
      <c r="D933" s="3"/>
      <c r="E933" s="3"/>
      <c r="F933" s="3"/>
      <c r="G933" s="3"/>
      <c r="H933" s="3"/>
      <c r="I933" s="3"/>
      <c r="J933" s="3"/>
      <c r="K933" s="3"/>
      <c r="L933" s="3"/>
      <c r="M933" s="3"/>
      <c r="N933" s="3"/>
      <c r="O933" s="103"/>
      <c r="P933" s="103"/>
      <c r="Q933" s="103"/>
      <c r="R933" s="103"/>
      <c r="S933" s="103"/>
      <c r="T933" s="103"/>
      <c r="U933" s="103"/>
      <c r="V933" s="103"/>
      <c r="W933" s="3"/>
      <c r="X933" s="3"/>
      <c r="Y933" s="3"/>
      <c r="Z933" s="3"/>
      <c r="AA933" s="2"/>
      <c r="AB933" s="3"/>
      <c r="AC933" s="3"/>
    </row>
    <row r="934" spans="1:29" ht="16.5">
      <c r="A934" s="3"/>
      <c r="B934" s="3"/>
      <c r="C934" s="3"/>
      <c r="D934" s="3"/>
      <c r="E934" s="3"/>
      <c r="F934" s="3"/>
      <c r="G934" s="3"/>
      <c r="H934" s="3"/>
      <c r="I934" s="3"/>
      <c r="J934" s="3"/>
      <c r="K934" s="3"/>
      <c r="L934" s="3"/>
      <c r="M934" s="3"/>
      <c r="N934" s="3"/>
      <c r="O934" s="103"/>
      <c r="P934" s="103"/>
      <c r="Q934" s="103"/>
      <c r="R934" s="103"/>
      <c r="S934" s="103"/>
      <c r="T934" s="103"/>
      <c r="U934" s="103"/>
      <c r="V934" s="103"/>
      <c r="W934" s="3"/>
      <c r="X934" s="3"/>
      <c r="Y934" s="3"/>
      <c r="Z934" s="3"/>
      <c r="AA934" s="2"/>
      <c r="AB934" s="3"/>
      <c r="AC934" s="3"/>
    </row>
    <row r="935" spans="1:29" ht="16.5">
      <c r="A935" s="3"/>
      <c r="B935" s="3"/>
      <c r="C935" s="3"/>
      <c r="D935" s="3"/>
      <c r="E935" s="3"/>
      <c r="F935" s="3"/>
      <c r="G935" s="3"/>
      <c r="H935" s="3"/>
      <c r="I935" s="3"/>
      <c r="J935" s="3"/>
      <c r="K935" s="3"/>
      <c r="L935" s="3"/>
      <c r="M935" s="3"/>
      <c r="N935" s="3"/>
      <c r="O935" s="103"/>
      <c r="P935" s="103"/>
      <c r="Q935" s="103"/>
      <c r="R935" s="103"/>
      <c r="S935" s="103"/>
      <c r="T935" s="103"/>
      <c r="U935" s="103"/>
      <c r="V935" s="103"/>
      <c r="W935" s="3"/>
      <c r="X935" s="3"/>
      <c r="Y935" s="3"/>
      <c r="Z935" s="3"/>
      <c r="AA935" s="2"/>
      <c r="AB935" s="3"/>
      <c r="AC935" s="3"/>
    </row>
    <row r="936" spans="1:29" ht="16.5">
      <c r="A936" s="3"/>
      <c r="B936" s="3"/>
      <c r="C936" s="3"/>
      <c r="D936" s="3"/>
      <c r="E936" s="3"/>
      <c r="F936" s="3"/>
      <c r="G936" s="3"/>
      <c r="H936" s="3"/>
      <c r="I936" s="3"/>
      <c r="J936" s="3"/>
      <c r="K936" s="3"/>
      <c r="L936" s="3"/>
      <c r="M936" s="3"/>
      <c r="N936" s="3"/>
      <c r="O936" s="103"/>
      <c r="P936" s="103"/>
      <c r="Q936" s="103"/>
      <c r="R936" s="103"/>
      <c r="S936" s="103"/>
      <c r="T936" s="103"/>
      <c r="U936" s="103"/>
      <c r="V936" s="103"/>
      <c r="W936" s="3"/>
      <c r="X936" s="3"/>
      <c r="Y936" s="3"/>
      <c r="Z936" s="3"/>
      <c r="AA936" s="2"/>
      <c r="AB936" s="3"/>
      <c r="AC936" s="3"/>
    </row>
    <row r="937" spans="1:29" ht="16.5">
      <c r="A937" s="3"/>
      <c r="B937" s="3"/>
      <c r="C937" s="3"/>
      <c r="D937" s="3"/>
      <c r="E937" s="3"/>
      <c r="F937" s="3"/>
      <c r="G937" s="3"/>
      <c r="H937" s="3"/>
      <c r="I937" s="3"/>
      <c r="J937" s="3"/>
      <c r="K937" s="3"/>
      <c r="L937" s="3"/>
      <c r="M937" s="3"/>
      <c r="N937" s="3"/>
      <c r="O937" s="103"/>
      <c r="P937" s="103"/>
      <c r="Q937" s="103"/>
      <c r="R937" s="103"/>
      <c r="S937" s="103"/>
      <c r="T937" s="103"/>
      <c r="U937" s="103"/>
      <c r="V937" s="103"/>
      <c r="W937" s="3"/>
      <c r="X937" s="3"/>
      <c r="Y937" s="3"/>
      <c r="Z937" s="3"/>
      <c r="AA937" s="2"/>
      <c r="AB937" s="3"/>
      <c r="AC937" s="3"/>
    </row>
    <row r="938" spans="1:29" ht="16.5">
      <c r="A938" s="3"/>
      <c r="B938" s="3"/>
      <c r="C938" s="3"/>
      <c r="D938" s="3"/>
      <c r="E938" s="3"/>
      <c r="F938" s="3"/>
      <c r="G938" s="3"/>
      <c r="H938" s="3"/>
      <c r="I938" s="3"/>
      <c r="J938" s="3"/>
      <c r="K938" s="3"/>
      <c r="L938" s="3"/>
      <c r="M938" s="3"/>
      <c r="N938" s="3"/>
      <c r="O938" s="103"/>
      <c r="P938" s="103"/>
      <c r="Q938" s="103"/>
      <c r="R938" s="103"/>
      <c r="S938" s="103"/>
      <c r="T938" s="103"/>
      <c r="U938" s="103"/>
      <c r="V938" s="103"/>
      <c r="W938" s="3"/>
      <c r="X938" s="3"/>
      <c r="Y938" s="3"/>
      <c r="Z938" s="3"/>
      <c r="AA938" s="2"/>
      <c r="AB938" s="3"/>
      <c r="AC938" s="3"/>
    </row>
    <row r="939" spans="1:29" ht="16.5">
      <c r="A939" s="3"/>
      <c r="B939" s="3"/>
      <c r="C939" s="3"/>
      <c r="D939" s="3"/>
      <c r="E939" s="3"/>
      <c r="F939" s="3"/>
      <c r="G939" s="3"/>
      <c r="H939" s="3"/>
      <c r="I939" s="3"/>
      <c r="J939" s="3"/>
      <c r="K939" s="3"/>
      <c r="L939" s="3"/>
      <c r="M939" s="3"/>
      <c r="N939" s="3"/>
      <c r="O939" s="103"/>
      <c r="P939" s="103"/>
      <c r="Q939" s="103"/>
      <c r="R939" s="103"/>
      <c r="S939" s="103"/>
      <c r="T939" s="103"/>
      <c r="U939" s="103"/>
      <c r="V939" s="103"/>
      <c r="W939" s="3"/>
      <c r="X939" s="3"/>
      <c r="Y939" s="3"/>
      <c r="Z939" s="3"/>
      <c r="AA939" s="2"/>
      <c r="AB939" s="3"/>
      <c r="AC939" s="3"/>
    </row>
    <row r="940" spans="1:29" ht="16.5">
      <c r="A940" s="3"/>
      <c r="B940" s="3"/>
      <c r="C940" s="3"/>
      <c r="D940" s="3"/>
      <c r="E940" s="3"/>
      <c r="F940" s="3"/>
      <c r="G940" s="3"/>
      <c r="H940" s="3"/>
      <c r="I940" s="3"/>
      <c r="J940" s="3"/>
      <c r="K940" s="3"/>
      <c r="L940" s="3"/>
      <c r="M940" s="3"/>
      <c r="N940" s="3"/>
      <c r="O940" s="103"/>
      <c r="P940" s="103"/>
      <c r="Q940" s="103"/>
      <c r="R940" s="103"/>
      <c r="S940" s="103"/>
      <c r="T940" s="103"/>
      <c r="U940" s="103"/>
      <c r="V940" s="103"/>
      <c r="W940" s="3"/>
      <c r="X940" s="3"/>
      <c r="Y940" s="3"/>
      <c r="Z940" s="3"/>
      <c r="AA940" s="2"/>
      <c r="AB940" s="3"/>
      <c r="AC940" s="3"/>
    </row>
    <row r="941" spans="1:29" ht="16.5">
      <c r="A941" s="3"/>
      <c r="B941" s="3"/>
      <c r="C941" s="3"/>
      <c r="D941" s="3"/>
      <c r="E941" s="3"/>
      <c r="F941" s="3"/>
      <c r="G941" s="3"/>
      <c r="H941" s="3"/>
      <c r="I941" s="3"/>
      <c r="J941" s="3"/>
      <c r="K941" s="3"/>
      <c r="L941" s="3"/>
      <c r="M941" s="3"/>
      <c r="N941" s="3"/>
      <c r="O941" s="103"/>
      <c r="P941" s="103"/>
      <c r="Q941" s="103"/>
      <c r="R941" s="103"/>
      <c r="S941" s="103"/>
      <c r="T941" s="103"/>
      <c r="U941" s="103"/>
      <c r="V941" s="103"/>
      <c r="W941" s="3"/>
      <c r="X941" s="3"/>
      <c r="Y941" s="3"/>
      <c r="Z941" s="3"/>
      <c r="AA941" s="2"/>
      <c r="AB941" s="3"/>
      <c r="AC941" s="3"/>
    </row>
    <row r="942" spans="1:29" ht="16.5">
      <c r="A942" s="3"/>
      <c r="B942" s="3"/>
      <c r="C942" s="3"/>
      <c r="D942" s="3"/>
      <c r="E942" s="3"/>
      <c r="F942" s="3"/>
      <c r="G942" s="3"/>
      <c r="H942" s="3"/>
      <c r="I942" s="3"/>
      <c r="J942" s="3"/>
      <c r="K942" s="3"/>
      <c r="L942" s="3"/>
      <c r="M942" s="3"/>
      <c r="N942" s="3"/>
      <c r="O942" s="103"/>
      <c r="P942" s="103"/>
      <c r="Q942" s="103"/>
      <c r="R942" s="103"/>
      <c r="S942" s="103"/>
      <c r="T942" s="103"/>
      <c r="U942" s="103"/>
      <c r="V942" s="103"/>
      <c r="W942" s="3"/>
      <c r="X942" s="3"/>
      <c r="Y942" s="3"/>
      <c r="Z942" s="3"/>
      <c r="AA942" s="2"/>
      <c r="AB942" s="3"/>
      <c r="AC942" s="3"/>
    </row>
    <row r="943" spans="1:29" ht="16.5">
      <c r="A943" s="3"/>
      <c r="B943" s="3"/>
      <c r="C943" s="3"/>
      <c r="D943" s="3"/>
      <c r="E943" s="3"/>
      <c r="F943" s="3"/>
      <c r="G943" s="3"/>
      <c r="H943" s="3"/>
      <c r="I943" s="3"/>
      <c r="J943" s="3"/>
      <c r="K943" s="3"/>
      <c r="L943" s="3"/>
      <c r="M943" s="3"/>
      <c r="N943" s="3"/>
      <c r="O943" s="103"/>
      <c r="P943" s="103"/>
      <c r="Q943" s="103"/>
      <c r="R943" s="103"/>
      <c r="S943" s="103"/>
      <c r="T943" s="103"/>
      <c r="U943" s="103"/>
      <c r="V943" s="103"/>
      <c r="W943" s="3"/>
      <c r="X943" s="3"/>
      <c r="Y943" s="3"/>
      <c r="Z943" s="3"/>
      <c r="AA943" s="2"/>
      <c r="AB943" s="3"/>
      <c r="AC943" s="3"/>
    </row>
    <row r="944" spans="1:29" ht="16.5">
      <c r="A944" s="3"/>
      <c r="B944" s="3"/>
      <c r="C944" s="3"/>
      <c r="D944" s="3"/>
      <c r="E944" s="3"/>
      <c r="F944" s="3"/>
      <c r="G944" s="3"/>
      <c r="H944" s="3"/>
      <c r="I944" s="3"/>
      <c r="J944" s="3"/>
      <c r="K944" s="3"/>
      <c r="L944" s="3"/>
      <c r="M944" s="3"/>
      <c r="N944" s="3"/>
      <c r="O944" s="103"/>
      <c r="P944" s="103"/>
      <c r="Q944" s="103"/>
      <c r="R944" s="103"/>
      <c r="S944" s="103"/>
      <c r="T944" s="103"/>
      <c r="U944" s="103"/>
      <c r="V944" s="103"/>
      <c r="W944" s="3"/>
      <c r="X944" s="3"/>
      <c r="Y944" s="3"/>
      <c r="Z944" s="3"/>
      <c r="AA944" s="2"/>
      <c r="AB944" s="3"/>
      <c r="AC944" s="3"/>
    </row>
    <row r="945" spans="1:29" ht="16.5">
      <c r="A945" s="3"/>
      <c r="B945" s="3"/>
      <c r="C945" s="3"/>
      <c r="D945" s="3"/>
      <c r="E945" s="3"/>
      <c r="F945" s="3"/>
      <c r="G945" s="3"/>
      <c r="H945" s="3"/>
      <c r="I945" s="3"/>
      <c r="J945" s="3"/>
      <c r="K945" s="3"/>
      <c r="L945" s="3"/>
      <c r="M945" s="3"/>
      <c r="N945" s="3"/>
      <c r="O945" s="103"/>
      <c r="P945" s="103"/>
      <c r="Q945" s="103"/>
      <c r="R945" s="103"/>
      <c r="S945" s="103"/>
      <c r="T945" s="103"/>
      <c r="U945" s="103"/>
      <c r="V945" s="103"/>
      <c r="W945" s="3"/>
      <c r="X945" s="3"/>
      <c r="Y945" s="3"/>
      <c r="Z945" s="3"/>
      <c r="AA945" s="2"/>
      <c r="AB945" s="3"/>
      <c r="AC945" s="3"/>
    </row>
    <row r="946" spans="1:29" ht="16.5">
      <c r="A946" s="3"/>
      <c r="B946" s="3"/>
      <c r="C946" s="3"/>
      <c r="D946" s="3"/>
      <c r="E946" s="3"/>
      <c r="F946" s="3"/>
      <c r="G946" s="3"/>
      <c r="H946" s="3"/>
      <c r="I946" s="3"/>
      <c r="J946" s="3"/>
      <c r="K946" s="3"/>
      <c r="L946" s="3"/>
      <c r="M946" s="3"/>
      <c r="N946" s="3"/>
      <c r="O946" s="103"/>
      <c r="P946" s="103"/>
      <c r="Q946" s="103"/>
      <c r="R946" s="103"/>
      <c r="S946" s="103"/>
      <c r="T946" s="103"/>
      <c r="U946" s="103"/>
      <c r="V946" s="103"/>
      <c r="W946" s="3"/>
      <c r="X946" s="3"/>
      <c r="Y946" s="3"/>
      <c r="Z946" s="3"/>
      <c r="AA946" s="2"/>
      <c r="AB946" s="3"/>
      <c r="AC946" s="3"/>
    </row>
    <row r="947" spans="1:29" ht="16.5">
      <c r="A947" s="3"/>
      <c r="B947" s="3"/>
      <c r="C947" s="3"/>
      <c r="D947" s="3"/>
      <c r="E947" s="3"/>
      <c r="F947" s="3"/>
      <c r="G947" s="3"/>
      <c r="H947" s="3"/>
      <c r="I947" s="3"/>
      <c r="J947" s="3"/>
      <c r="K947" s="3"/>
      <c r="L947" s="3"/>
      <c r="M947" s="3"/>
      <c r="N947" s="3"/>
      <c r="O947" s="103"/>
      <c r="P947" s="103"/>
      <c r="Q947" s="103"/>
      <c r="R947" s="103"/>
      <c r="S947" s="103"/>
      <c r="T947" s="103"/>
      <c r="U947" s="103"/>
      <c r="V947" s="103"/>
      <c r="W947" s="3"/>
      <c r="X947" s="3"/>
      <c r="Y947" s="3"/>
      <c r="Z947" s="3"/>
      <c r="AA947" s="2"/>
      <c r="AB947" s="3"/>
      <c r="AC947" s="3"/>
    </row>
    <row r="948" spans="1:29" ht="16.5">
      <c r="A948" s="3"/>
      <c r="B948" s="3"/>
      <c r="C948" s="3"/>
      <c r="D948" s="3"/>
      <c r="E948" s="3"/>
      <c r="F948" s="3"/>
      <c r="G948" s="3"/>
      <c r="H948" s="3"/>
      <c r="I948" s="3"/>
      <c r="J948" s="3"/>
      <c r="K948" s="3"/>
      <c r="L948" s="3"/>
      <c r="M948" s="3"/>
      <c r="N948" s="3"/>
      <c r="O948" s="103"/>
      <c r="P948" s="103"/>
      <c r="Q948" s="103"/>
      <c r="R948" s="103"/>
      <c r="S948" s="103"/>
      <c r="T948" s="103"/>
      <c r="U948" s="103"/>
      <c r="V948" s="103"/>
      <c r="W948" s="3"/>
      <c r="X948" s="3"/>
      <c r="Y948" s="3"/>
      <c r="Z948" s="3"/>
      <c r="AA948" s="2"/>
      <c r="AB948" s="3"/>
      <c r="AC948" s="3"/>
    </row>
    <row r="949" spans="1:29" ht="16.5">
      <c r="A949" s="3"/>
      <c r="B949" s="3"/>
      <c r="C949" s="3"/>
      <c r="D949" s="3"/>
      <c r="E949" s="3"/>
      <c r="F949" s="3"/>
      <c r="G949" s="3"/>
      <c r="H949" s="3"/>
      <c r="I949" s="3"/>
      <c r="J949" s="3"/>
      <c r="K949" s="3"/>
      <c r="L949" s="3"/>
      <c r="M949" s="3"/>
      <c r="N949" s="3"/>
      <c r="O949" s="103"/>
      <c r="P949" s="103"/>
      <c r="Q949" s="103"/>
      <c r="R949" s="103"/>
      <c r="S949" s="103"/>
      <c r="T949" s="103"/>
      <c r="U949" s="103"/>
      <c r="V949" s="103"/>
      <c r="W949" s="3"/>
      <c r="X949" s="3"/>
      <c r="Y949" s="3"/>
      <c r="Z949" s="3"/>
      <c r="AA949" s="2"/>
      <c r="AB949" s="3"/>
      <c r="AC949" s="3"/>
    </row>
    <row r="950" spans="1:29" ht="16.5">
      <c r="A950" s="3"/>
      <c r="B950" s="3"/>
      <c r="C950" s="3"/>
      <c r="D950" s="3"/>
      <c r="E950" s="3"/>
      <c r="F950" s="3"/>
      <c r="G950" s="3"/>
      <c r="H950" s="3"/>
      <c r="I950" s="3"/>
      <c r="J950" s="3"/>
      <c r="K950" s="3"/>
      <c r="L950" s="3"/>
      <c r="M950" s="3"/>
      <c r="N950" s="3"/>
      <c r="O950" s="103"/>
      <c r="P950" s="103"/>
      <c r="Q950" s="103"/>
      <c r="R950" s="103"/>
      <c r="S950" s="103"/>
      <c r="T950" s="103"/>
      <c r="U950" s="103"/>
      <c r="V950" s="103"/>
      <c r="W950" s="3"/>
      <c r="X950" s="3"/>
      <c r="Y950" s="3"/>
      <c r="Z950" s="3"/>
      <c r="AA950" s="2"/>
      <c r="AB950" s="3"/>
      <c r="AC950" s="3"/>
    </row>
    <row r="951" spans="1:29" ht="16.5">
      <c r="A951" s="3"/>
      <c r="B951" s="3"/>
      <c r="C951" s="3"/>
      <c r="D951" s="3"/>
      <c r="E951" s="3"/>
      <c r="F951" s="3"/>
      <c r="G951" s="3"/>
      <c r="H951" s="3"/>
      <c r="I951" s="3"/>
      <c r="J951" s="3"/>
      <c r="K951" s="3"/>
      <c r="L951" s="3"/>
      <c r="M951" s="3"/>
      <c r="N951" s="3"/>
      <c r="O951" s="103"/>
      <c r="P951" s="103"/>
      <c r="Q951" s="103"/>
      <c r="R951" s="103"/>
      <c r="S951" s="103"/>
      <c r="T951" s="103"/>
      <c r="U951" s="103"/>
      <c r="V951" s="103"/>
      <c r="W951" s="3"/>
      <c r="X951" s="3"/>
      <c r="Y951" s="3"/>
      <c r="Z951" s="3"/>
      <c r="AA951" s="2"/>
      <c r="AB951" s="3"/>
      <c r="AC951" s="3"/>
    </row>
    <row r="952" spans="1:29" ht="16.5">
      <c r="A952" s="3"/>
      <c r="B952" s="3"/>
      <c r="C952" s="3"/>
      <c r="D952" s="3"/>
      <c r="E952" s="3"/>
      <c r="F952" s="3"/>
      <c r="G952" s="3"/>
      <c r="H952" s="3"/>
      <c r="I952" s="3"/>
      <c r="J952" s="3"/>
      <c r="K952" s="3"/>
      <c r="L952" s="3"/>
      <c r="M952" s="3"/>
      <c r="N952" s="3"/>
      <c r="O952" s="103"/>
      <c r="P952" s="103"/>
      <c r="Q952" s="103"/>
      <c r="R952" s="103"/>
      <c r="S952" s="103"/>
      <c r="T952" s="103"/>
      <c r="U952" s="103"/>
      <c r="V952" s="103"/>
      <c r="W952" s="3"/>
      <c r="X952" s="3"/>
      <c r="Y952" s="3"/>
      <c r="Z952" s="3"/>
      <c r="AA952" s="2"/>
      <c r="AB952" s="3"/>
      <c r="AC952" s="3"/>
    </row>
    <row r="953" spans="1:29" ht="16.5">
      <c r="A953" s="3"/>
      <c r="B953" s="3"/>
      <c r="C953" s="3"/>
      <c r="D953" s="3"/>
      <c r="E953" s="3"/>
      <c r="F953" s="3"/>
      <c r="G953" s="3"/>
      <c r="H953" s="3"/>
      <c r="I953" s="3"/>
      <c r="J953" s="3"/>
      <c r="K953" s="3"/>
      <c r="L953" s="3"/>
      <c r="M953" s="3"/>
      <c r="N953" s="3"/>
      <c r="O953" s="103"/>
      <c r="P953" s="103"/>
      <c r="Q953" s="103"/>
      <c r="R953" s="103"/>
      <c r="S953" s="103"/>
      <c r="T953" s="103"/>
      <c r="U953" s="103"/>
      <c r="V953" s="103"/>
      <c r="W953" s="3"/>
      <c r="X953" s="3"/>
      <c r="Y953" s="3"/>
      <c r="Z953" s="3"/>
      <c r="AA953" s="2"/>
      <c r="AB953" s="3"/>
      <c r="AC953" s="3"/>
    </row>
    <row r="954" spans="1:29" ht="16.5">
      <c r="A954" s="3"/>
      <c r="B954" s="3"/>
      <c r="C954" s="3"/>
      <c r="D954" s="3"/>
      <c r="E954" s="3"/>
      <c r="F954" s="3"/>
      <c r="G954" s="3"/>
      <c r="H954" s="3"/>
      <c r="I954" s="3"/>
      <c r="J954" s="3"/>
      <c r="K954" s="3"/>
      <c r="L954" s="3"/>
      <c r="M954" s="3"/>
      <c r="N954" s="3"/>
      <c r="O954" s="103"/>
      <c r="P954" s="103"/>
      <c r="Q954" s="103"/>
      <c r="R954" s="103"/>
      <c r="S954" s="103"/>
      <c r="T954" s="103"/>
      <c r="U954" s="103"/>
      <c r="V954" s="103"/>
      <c r="W954" s="3"/>
      <c r="X954" s="3"/>
      <c r="Y954" s="3"/>
      <c r="Z954" s="3"/>
      <c r="AA954" s="2"/>
      <c r="AB954" s="3"/>
      <c r="AC954" s="3"/>
    </row>
    <row r="955" spans="1:29" ht="16.5">
      <c r="A955" s="3"/>
      <c r="B955" s="3"/>
      <c r="C955" s="3"/>
      <c r="D955" s="3"/>
      <c r="E955" s="3"/>
      <c r="F955" s="3"/>
      <c r="G955" s="3"/>
      <c r="H955" s="3"/>
      <c r="I955" s="3"/>
      <c r="J955" s="3"/>
      <c r="K955" s="3"/>
      <c r="L955" s="3"/>
      <c r="M955" s="3"/>
      <c r="N955" s="3"/>
      <c r="O955" s="103"/>
      <c r="P955" s="103"/>
      <c r="Q955" s="103"/>
      <c r="R955" s="103"/>
      <c r="S955" s="103"/>
      <c r="T955" s="103"/>
      <c r="U955" s="103"/>
      <c r="V955" s="103"/>
      <c r="W955" s="3"/>
      <c r="X955" s="3"/>
      <c r="Y955" s="3"/>
      <c r="Z955" s="3"/>
      <c r="AA955" s="2"/>
      <c r="AB955" s="3"/>
      <c r="AC955" s="3"/>
    </row>
    <row r="956" spans="1:29" ht="16.5">
      <c r="A956" s="3"/>
      <c r="B956" s="3"/>
      <c r="C956" s="3"/>
      <c r="D956" s="3"/>
      <c r="E956" s="3"/>
      <c r="F956" s="3"/>
      <c r="G956" s="3"/>
      <c r="H956" s="3"/>
      <c r="I956" s="3"/>
      <c r="J956" s="3"/>
      <c r="K956" s="3"/>
      <c r="L956" s="3"/>
      <c r="M956" s="3"/>
      <c r="N956" s="3"/>
      <c r="O956" s="103"/>
      <c r="P956" s="103"/>
      <c r="Q956" s="103"/>
      <c r="R956" s="103"/>
      <c r="S956" s="103"/>
      <c r="T956" s="103"/>
      <c r="U956" s="103"/>
      <c r="V956" s="103"/>
      <c r="W956" s="3"/>
      <c r="X956" s="3"/>
      <c r="Y956" s="3"/>
      <c r="Z956" s="3"/>
      <c r="AA956" s="2"/>
      <c r="AB956" s="3"/>
      <c r="AC956" s="3"/>
    </row>
    <row r="957" spans="1:29" ht="16.5">
      <c r="A957" s="3"/>
      <c r="B957" s="3"/>
      <c r="C957" s="3"/>
      <c r="D957" s="3"/>
      <c r="E957" s="3"/>
      <c r="F957" s="3"/>
      <c r="G957" s="3"/>
      <c r="H957" s="3"/>
      <c r="I957" s="3"/>
      <c r="J957" s="3"/>
      <c r="K957" s="3"/>
      <c r="L957" s="3"/>
      <c r="M957" s="3"/>
      <c r="N957" s="3"/>
      <c r="O957" s="103"/>
      <c r="P957" s="103"/>
      <c r="Q957" s="103"/>
      <c r="R957" s="103"/>
      <c r="S957" s="103"/>
      <c r="T957" s="103"/>
      <c r="U957" s="103"/>
      <c r="V957" s="103"/>
      <c r="W957" s="3"/>
      <c r="X957" s="3"/>
      <c r="Y957" s="3"/>
      <c r="Z957" s="3"/>
      <c r="AA957" s="2"/>
      <c r="AB957" s="3"/>
      <c r="AC957" s="3"/>
    </row>
    <row r="958" spans="1:29" ht="16.5">
      <c r="A958" s="3"/>
      <c r="B958" s="3"/>
      <c r="C958" s="3"/>
      <c r="D958" s="3"/>
      <c r="E958" s="3"/>
      <c r="F958" s="3"/>
      <c r="G958" s="3"/>
      <c r="H958" s="3"/>
      <c r="I958" s="3"/>
      <c r="J958" s="3"/>
      <c r="K958" s="3"/>
      <c r="L958" s="3"/>
      <c r="M958" s="3"/>
      <c r="N958" s="3"/>
      <c r="O958" s="103"/>
      <c r="P958" s="103"/>
      <c r="Q958" s="103"/>
      <c r="R958" s="103"/>
      <c r="S958" s="103"/>
      <c r="T958" s="103"/>
      <c r="U958" s="103"/>
      <c r="V958" s="103"/>
      <c r="W958" s="3"/>
      <c r="X958" s="3"/>
      <c r="Y958" s="3"/>
      <c r="Z958" s="3"/>
      <c r="AA958" s="2"/>
      <c r="AB958" s="3"/>
      <c r="AC958" s="3"/>
    </row>
    <row r="959" spans="1:29" ht="16.5">
      <c r="A959" s="3"/>
      <c r="B959" s="3"/>
      <c r="C959" s="3"/>
      <c r="D959" s="3"/>
      <c r="E959" s="3"/>
      <c r="F959" s="3"/>
      <c r="G959" s="3"/>
      <c r="H959" s="3"/>
      <c r="I959" s="3"/>
      <c r="J959" s="3"/>
      <c r="K959" s="3"/>
      <c r="L959" s="3"/>
      <c r="M959" s="3"/>
      <c r="N959" s="3"/>
      <c r="O959" s="103"/>
      <c r="P959" s="103"/>
      <c r="Q959" s="103"/>
      <c r="R959" s="103"/>
      <c r="S959" s="103"/>
      <c r="T959" s="103"/>
      <c r="U959" s="103"/>
      <c r="V959" s="103"/>
      <c r="W959" s="3"/>
      <c r="X959" s="3"/>
      <c r="Y959" s="3"/>
      <c r="Z959" s="3"/>
      <c r="AA959" s="2"/>
      <c r="AB959" s="3"/>
      <c r="AC959" s="3"/>
    </row>
    <row r="960" spans="1:29" ht="16.5">
      <c r="A960" s="3"/>
      <c r="B960" s="3"/>
      <c r="C960" s="3"/>
      <c r="D960" s="3"/>
      <c r="E960" s="3"/>
      <c r="F960" s="3"/>
      <c r="G960" s="3"/>
      <c r="H960" s="3"/>
      <c r="I960" s="3"/>
      <c r="J960" s="3"/>
      <c r="K960" s="3"/>
      <c r="L960" s="3"/>
      <c r="M960" s="3"/>
      <c r="N960" s="3"/>
      <c r="O960" s="103"/>
      <c r="P960" s="103"/>
      <c r="Q960" s="103"/>
      <c r="R960" s="103"/>
      <c r="S960" s="103"/>
      <c r="T960" s="103"/>
      <c r="U960" s="103"/>
      <c r="V960" s="103"/>
      <c r="W960" s="3"/>
      <c r="X960" s="3"/>
      <c r="Y960" s="3"/>
      <c r="Z960" s="3"/>
      <c r="AA960" s="2"/>
      <c r="AB960" s="3"/>
      <c r="AC960" s="3"/>
    </row>
    <row r="961" spans="1:29" ht="16.5">
      <c r="A961" s="3"/>
      <c r="B961" s="3"/>
      <c r="C961" s="3"/>
      <c r="D961" s="3"/>
      <c r="E961" s="3"/>
      <c r="F961" s="3"/>
      <c r="G961" s="3"/>
      <c r="H961" s="3"/>
      <c r="I961" s="3"/>
      <c r="J961" s="3"/>
      <c r="K961" s="3"/>
      <c r="L961" s="3"/>
      <c r="M961" s="3"/>
      <c r="N961" s="3"/>
      <c r="O961" s="103"/>
      <c r="P961" s="103"/>
      <c r="Q961" s="103"/>
      <c r="R961" s="103"/>
      <c r="S961" s="103"/>
      <c r="T961" s="103"/>
      <c r="U961" s="103"/>
      <c r="V961" s="103"/>
      <c r="W961" s="3"/>
      <c r="X961" s="3"/>
      <c r="Y961" s="3"/>
      <c r="Z961" s="3"/>
      <c r="AA961" s="2"/>
      <c r="AB961" s="3"/>
      <c r="AC961" s="3"/>
    </row>
    <row r="962" spans="1:29" ht="16.5">
      <c r="A962" s="3"/>
      <c r="B962" s="3"/>
      <c r="C962" s="3"/>
      <c r="D962" s="3"/>
      <c r="E962" s="3"/>
      <c r="F962" s="3"/>
      <c r="G962" s="3"/>
      <c r="H962" s="3"/>
      <c r="I962" s="3"/>
      <c r="J962" s="3"/>
      <c r="K962" s="3"/>
      <c r="L962" s="3"/>
      <c r="M962" s="3"/>
      <c r="N962" s="3"/>
      <c r="O962" s="103"/>
      <c r="P962" s="103"/>
      <c r="Q962" s="103"/>
      <c r="R962" s="103"/>
      <c r="S962" s="103"/>
      <c r="T962" s="103"/>
      <c r="U962" s="103"/>
      <c r="V962" s="103"/>
      <c r="W962" s="3"/>
      <c r="X962" s="3"/>
      <c r="Y962" s="3"/>
      <c r="Z962" s="3"/>
      <c r="AA962" s="2"/>
      <c r="AB962" s="3"/>
      <c r="AC962" s="3"/>
    </row>
    <row r="963" spans="1:29" ht="16.5">
      <c r="A963" s="3"/>
      <c r="B963" s="3"/>
      <c r="C963" s="3"/>
      <c r="D963" s="3"/>
      <c r="E963" s="3"/>
      <c r="F963" s="3"/>
      <c r="G963" s="3"/>
      <c r="H963" s="3"/>
      <c r="I963" s="3"/>
      <c r="J963" s="3"/>
      <c r="K963" s="3"/>
      <c r="L963" s="3"/>
      <c r="M963" s="3"/>
      <c r="N963" s="3"/>
      <c r="O963" s="103"/>
      <c r="P963" s="103"/>
      <c r="Q963" s="103"/>
      <c r="R963" s="103"/>
      <c r="S963" s="103"/>
      <c r="T963" s="103"/>
      <c r="U963" s="103"/>
      <c r="V963" s="103"/>
      <c r="W963" s="3"/>
      <c r="X963" s="3"/>
      <c r="Y963" s="3"/>
      <c r="Z963" s="3"/>
      <c r="AA963" s="2"/>
      <c r="AB963" s="3"/>
      <c r="AC963" s="3"/>
    </row>
    <row r="964" spans="1:29" ht="16.5">
      <c r="A964" s="3"/>
      <c r="B964" s="3"/>
      <c r="C964" s="3"/>
      <c r="D964" s="3"/>
      <c r="E964" s="3"/>
      <c r="F964" s="3"/>
      <c r="G964" s="3"/>
      <c r="H964" s="3"/>
      <c r="I964" s="3"/>
      <c r="J964" s="3"/>
      <c r="K964" s="3"/>
      <c r="L964" s="3"/>
      <c r="M964" s="3"/>
      <c r="N964" s="3"/>
      <c r="O964" s="103"/>
      <c r="P964" s="103"/>
      <c r="Q964" s="103"/>
      <c r="R964" s="103"/>
      <c r="S964" s="103"/>
      <c r="T964" s="103"/>
      <c r="U964" s="103"/>
      <c r="V964" s="103"/>
      <c r="W964" s="3"/>
      <c r="X964" s="3"/>
      <c r="Y964" s="3"/>
      <c r="Z964" s="3"/>
      <c r="AA964" s="2"/>
      <c r="AB964" s="3"/>
      <c r="AC964" s="3"/>
    </row>
    <row r="965" spans="1:29" ht="16.5">
      <c r="A965" s="3"/>
      <c r="B965" s="3"/>
      <c r="C965" s="3"/>
      <c r="D965" s="3"/>
      <c r="E965" s="3"/>
      <c r="F965" s="3"/>
      <c r="G965" s="3"/>
      <c r="H965" s="3"/>
      <c r="I965" s="3"/>
      <c r="J965" s="3"/>
      <c r="K965" s="3"/>
      <c r="L965" s="3"/>
      <c r="M965" s="3"/>
      <c r="N965" s="3"/>
      <c r="O965" s="103"/>
      <c r="P965" s="103"/>
      <c r="Q965" s="103"/>
      <c r="R965" s="103"/>
      <c r="S965" s="103"/>
      <c r="T965" s="103"/>
      <c r="U965" s="103"/>
      <c r="V965" s="103"/>
      <c r="W965" s="3"/>
      <c r="X965" s="3"/>
      <c r="Y965" s="3"/>
      <c r="Z965" s="3"/>
      <c r="AA965" s="2"/>
      <c r="AB965" s="3"/>
      <c r="AC965" s="3"/>
    </row>
    <row r="966" spans="1:29" ht="16.5">
      <c r="A966" s="3"/>
      <c r="B966" s="3"/>
      <c r="C966" s="3"/>
      <c r="D966" s="3"/>
      <c r="E966" s="3"/>
      <c r="F966" s="3"/>
      <c r="G966" s="3"/>
      <c r="H966" s="3"/>
      <c r="I966" s="3"/>
      <c r="J966" s="3"/>
      <c r="K966" s="3"/>
      <c r="L966" s="3"/>
      <c r="M966" s="3"/>
      <c r="N966" s="3"/>
      <c r="O966" s="103"/>
      <c r="P966" s="103"/>
      <c r="Q966" s="103"/>
      <c r="R966" s="103"/>
      <c r="S966" s="103"/>
      <c r="T966" s="103"/>
      <c r="U966" s="103"/>
      <c r="V966" s="103"/>
      <c r="W966" s="3"/>
      <c r="X966" s="3"/>
      <c r="Y966" s="3"/>
      <c r="Z966" s="3"/>
      <c r="AA966" s="2"/>
      <c r="AB966" s="3"/>
      <c r="AC966" s="3"/>
    </row>
    <row r="967" spans="1:29" ht="16.5">
      <c r="A967" s="3"/>
      <c r="B967" s="3"/>
      <c r="C967" s="3"/>
      <c r="D967" s="3"/>
      <c r="E967" s="3"/>
      <c r="F967" s="3"/>
      <c r="G967" s="3"/>
      <c r="H967" s="3"/>
      <c r="I967" s="3"/>
      <c r="J967" s="3"/>
      <c r="K967" s="3"/>
      <c r="L967" s="3"/>
      <c r="M967" s="3"/>
      <c r="N967" s="3"/>
      <c r="O967" s="103"/>
      <c r="P967" s="103"/>
      <c r="Q967" s="103"/>
      <c r="R967" s="103"/>
      <c r="S967" s="103"/>
      <c r="T967" s="103"/>
      <c r="U967" s="103"/>
      <c r="V967" s="103"/>
      <c r="W967" s="3"/>
      <c r="X967" s="3"/>
      <c r="Y967" s="3"/>
      <c r="Z967" s="3"/>
      <c r="AA967" s="2"/>
      <c r="AB967" s="3"/>
      <c r="AC967" s="3"/>
    </row>
    <row r="968" spans="1:29" ht="16.5">
      <c r="A968" s="3"/>
      <c r="B968" s="3"/>
      <c r="C968" s="3"/>
      <c r="D968" s="3"/>
      <c r="E968" s="3"/>
      <c r="F968" s="3"/>
      <c r="G968" s="3"/>
      <c r="H968" s="3"/>
      <c r="I968" s="3"/>
      <c r="J968" s="3"/>
      <c r="K968" s="3"/>
      <c r="L968" s="3"/>
      <c r="M968" s="3"/>
      <c r="N968" s="3"/>
      <c r="O968" s="103"/>
      <c r="P968" s="103"/>
      <c r="Q968" s="103"/>
      <c r="R968" s="103"/>
      <c r="S968" s="103"/>
      <c r="T968" s="103"/>
      <c r="U968" s="103"/>
      <c r="V968" s="103"/>
      <c r="W968" s="3"/>
      <c r="X968" s="3"/>
      <c r="Y968" s="3"/>
      <c r="Z968" s="3"/>
      <c r="AA968" s="2"/>
      <c r="AB968" s="3"/>
      <c r="AC968" s="3"/>
    </row>
    <row r="969" spans="1:29" ht="16.5">
      <c r="A969" s="3"/>
      <c r="B969" s="3"/>
      <c r="C969" s="3"/>
      <c r="D969" s="3"/>
      <c r="E969" s="3"/>
      <c r="F969" s="3"/>
      <c r="G969" s="3"/>
      <c r="H969" s="3"/>
      <c r="I969" s="3"/>
      <c r="J969" s="3"/>
      <c r="K969" s="3"/>
      <c r="L969" s="3"/>
      <c r="M969" s="3"/>
      <c r="N969" s="3"/>
      <c r="O969" s="103"/>
      <c r="P969" s="103"/>
      <c r="Q969" s="103"/>
      <c r="R969" s="103"/>
      <c r="S969" s="103"/>
      <c r="T969" s="103"/>
      <c r="U969" s="103"/>
      <c r="V969" s="103"/>
      <c r="W969" s="3"/>
      <c r="X969" s="3"/>
      <c r="Y969" s="3"/>
      <c r="Z969" s="3"/>
      <c r="AA969" s="2"/>
      <c r="AB969" s="3"/>
      <c r="AC969" s="3"/>
    </row>
    <row r="970" spans="1:29" ht="16.5">
      <c r="A970" s="3"/>
      <c r="B970" s="3"/>
      <c r="C970" s="3"/>
      <c r="D970" s="3"/>
      <c r="E970" s="3"/>
      <c r="F970" s="3"/>
      <c r="G970" s="3"/>
      <c r="H970" s="3"/>
      <c r="I970" s="3"/>
      <c r="J970" s="3"/>
      <c r="K970" s="3"/>
      <c r="L970" s="3"/>
      <c r="M970" s="3"/>
      <c r="N970" s="3"/>
      <c r="O970" s="103"/>
      <c r="P970" s="103"/>
      <c r="Q970" s="103"/>
      <c r="R970" s="103"/>
      <c r="S970" s="103"/>
      <c r="T970" s="103"/>
      <c r="U970" s="103"/>
      <c r="V970" s="103"/>
      <c r="W970" s="3"/>
      <c r="X970" s="3"/>
      <c r="Y970" s="3"/>
      <c r="Z970" s="3"/>
      <c r="AA970" s="2"/>
      <c r="AB970" s="3"/>
      <c r="AC970" s="3"/>
    </row>
    <row r="971" spans="1:29" ht="16.5">
      <c r="A971" s="3"/>
      <c r="B971" s="3"/>
      <c r="C971" s="3"/>
      <c r="D971" s="3"/>
      <c r="E971" s="3"/>
      <c r="F971" s="3"/>
      <c r="G971" s="3"/>
      <c r="H971" s="3"/>
      <c r="I971" s="3"/>
      <c r="J971" s="3"/>
      <c r="K971" s="3"/>
      <c r="L971" s="3"/>
      <c r="M971" s="3"/>
      <c r="N971" s="3"/>
      <c r="O971" s="103"/>
      <c r="P971" s="103"/>
      <c r="Q971" s="103"/>
      <c r="R971" s="103"/>
      <c r="S971" s="103"/>
      <c r="T971" s="103"/>
      <c r="U971" s="103"/>
      <c r="V971" s="103"/>
      <c r="W971" s="3"/>
      <c r="X971" s="3"/>
      <c r="Y971" s="3"/>
      <c r="Z971" s="3"/>
      <c r="AA971" s="2"/>
      <c r="AB971" s="3"/>
      <c r="AC971" s="3"/>
    </row>
    <row r="972" spans="1:29" ht="16.5">
      <c r="A972" s="3"/>
      <c r="B972" s="3"/>
      <c r="C972" s="3"/>
      <c r="D972" s="3"/>
      <c r="E972" s="3"/>
      <c r="F972" s="3"/>
      <c r="G972" s="3"/>
      <c r="H972" s="3"/>
      <c r="I972" s="3"/>
      <c r="J972" s="3"/>
      <c r="K972" s="3"/>
      <c r="L972" s="3"/>
      <c r="M972" s="3"/>
      <c r="N972" s="3"/>
      <c r="O972" s="103"/>
      <c r="P972" s="103"/>
      <c r="Q972" s="103"/>
      <c r="R972" s="103"/>
      <c r="S972" s="103"/>
      <c r="T972" s="103"/>
      <c r="U972" s="103"/>
      <c r="V972" s="103"/>
      <c r="W972" s="3"/>
      <c r="X972" s="3"/>
      <c r="Y972" s="3"/>
      <c r="Z972" s="3"/>
      <c r="AA972" s="2"/>
      <c r="AB972" s="3"/>
      <c r="AC972" s="3"/>
    </row>
    <row r="973" spans="1:29" ht="16.5">
      <c r="A973" s="3"/>
      <c r="B973" s="3"/>
      <c r="C973" s="3"/>
      <c r="D973" s="3"/>
      <c r="E973" s="3"/>
      <c r="F973" s="3"/>
      <c r="G973" s="3"/>
      <c r="H973" s="3"/>
      <c r="I973" s="3"/>
      <c r="J973" s="3"/>
      <c r="K973" s="3"/>
      <c r="L973" s="3"/>
      <c r="M973" s="3"/>
      <c r="N973" s="3"/>
      <c r="O973" s="103"/>
      <c r="P973" s="103"/>
      <c r="Q973" s="103"/>
      <c r="R973" s="103"/>
      <c r="S973" s="103"/>
      <c r="T973" s="103"/>
      <c r="U973" s="103"/>
      <c r="V973" s="103"/>
      <c r="W973" s="3"/>
      <c r="X973" s="3"/>
      <c r="Y973" s="3"/>
      <c r="Z973" s="3"/>
      <c r="AA973" s="2"/>
      <c r="AB973" s="3"/>
      <c r="AC973" s="3"/>
    </row>
    <row r="974" spans="1:29" ht="16.5">
      <c r="A974" s="3"/>
      <c r="B974" s="3"/>
      <c r="C974" s="3"/>
      <c r="D974" s="3"/>
      <c r="E974" s="3"/>
      <c r="F974" s="3"/>
      <c r="G974" s="3"/>
      <c r="H974" s="3"/>
      <c r="I974" s="3"/>
      <c r="J974" s="3"/>
      <c r="K974" s="3"/>
      <c r="L974" s="3"/>
      <c r="M974" s="3"/>
      <c r="N974" s="3"/>
      <c r="O974" s="103"/>
      <c r="P974" s="103"/>
      <c r="Q974" s="103"/>
      <c r="R974" s="103"/>
      <c r="S974" s="103"/>
      <c r="T974" s="103"/>
      <c r="U974" s="103"/>
      <c r="V974" s="103"/>
      <c r="W974" s="3"/>
      <c r="X974" s="3"/>
      <c r="Y974" s="3"/>
      <c r="Z974" s="3"/>
      <c r="AA974" s="2"/>
      <c r="AB974" s="3"/>
      <c r="AC974" s="3"/>
    </row>
    <row r="975" spans="1:29" ht="16.5">
      <c r="A975" s="3"/>
      <c r="B975" s="3"/>
      <c r="C975" s="3"/>
      <c r="D975" s="3"/>
      <c r="E975" s="3"/>
      <c r="F975" s="3"/>
      <c r="G975" s="3"/>
      <c r="H975" s="3"/>
      <c r="I975" s="3"/>
      <c r="J975" s="3"/>
      <c r="K975" s="3"/>
      <c r="L975" s="3"/>
      <c r="M975" s="3"/>
      <c r="N975" s="3"/>
      <c r="O975" s="103"/>
      <c r="P975" s="103"/>
      <c r="Q975" s="103"/>
      <c r="R975" s="103"/>
      <c r="S975" s="103"/>
      <c r="T975" s="103"/>
      <c r="U975" s="103"/>
      <c r="V975" s="103"/>
      <c r="W975" s="3"/>
      <c r="X975" s="3"/>
      <c r="Y975" s="3"/>
      <c r="Z975" s="3"/>
      <c r="AA975" s="2"/>
      <c r="AB975" s="3"/>
      <c r="AC975" s="3"/>
    </row>
    <row r="976" spans="1:29" ht="16.5">
      <c r="A976" s="3"/>
      <c r="B976" s="3"/>
      <c r="C976" s="3"/>
      <c r="D976" s="3"/>
      <c r="E976" s="3"/>
      <c r="F976" s="3"/>
      <c r="G976" s="3"/>
      <c r="H976" s="3"/>
      <c r="I976" s="3"/>
      <c r="J976" s="3"/>
      <c r="K976" s="3"/>
      <c r="L976" s="3"/>
      <c r="M976" s="3"/>
      <c r="N976" s="3"/>
      <c r="O976" s="103"/>
      <c r="P976" s="103"/>
      <c r="Q976" s="103"/>
      <c r="R976" s="103"/>
      <c r="S976" s="103"/>
      <c r="T976" s="103"/>
      <c r="U976" s="103"/>
      <c r="V976" s="103"/>
      <c r="W976" s="3"/>
      <c r="X976" s="3"/>
      <c r="Y976" s="3"/>
      <c r="Z976" s="3"/>
      <c r="AA976" s="2"/>
      <c r="AB976" s="3"/>
      <c r="AC976" s="3"/>
    </row>
    <row r="977" spans="1:29" ht="16.5">
      <c r="A977" s="3"/>
      <c r="B977" s="3"/>
      <c r="C977" s="3"/>
      <c r="D977" s="3"/>
      <c r="E977" s="3"/>
      <c r="F977" s="3"/>
      <c r="G977" s="3"/>
      <c r="H977" s="3"/>
      <c r="I977" s="3"/>
      <c r="J977" s="3"/>
      <c r="K977" s="3"/>
      <c r="L977" s="3"/>
      <c r="M977" s="3"/>
      <c r="N977" s="3"/>
      <c r="O977" s="103"/>
      <c r="P977" s="103"/>
      <c r="Q977" s="103"/>
      <c r="R977" s="103"/>
      <c r="S977" s="103"/>
      <c r="T977" s="103"/>
      <c r="U977" s="103"/>
      <c r="V977" s="103"/>
      <c r="W977" s="3"/>
      <c r="X977" s="3"/>
      <c r="Y977" s="3"/>
      <c r="Z977" s="3"/>
      <c r="AA977" s="2"/>
      <c r="AB977" s="3"/>
      <c r="AC977" s="3"/>
    </row>
    <row r="978" spans="1:29" ht="16.5">
      <c r="A978" s="3"/>
      <c r="B978" s="3"/>
      <c r="C978" s="3"/>
      <c r="D978" s="3"/>
      <c r="E978" s="3"/>
      <c r="F978" s="3"/>
      <c r="G978" s="3"/>
      <c r="H978" s="3"/>
      <c r="I978" s="3"/>
      <c r="J978" s="3"/>
      <c r="K978" s="3"/>
      <c r="L978" s="3"/>
      <c r="M978" s="3"/>
      <c r="N978" s="3"/>
      <c r="O978" s="103"/>
      <c r="P978" s="103"/>
      <c r="Q978" s="103"/>
      <c r="R978" s="103"/>
      <c r="S978" s="103"/>
      <c r="T978" s="103"/>
      <c r="U978" s="103"/>
      <c r="V978" s="103"/>
      <c r="W978" s="3"/>
      <c r="X978" s="3"/>
      <c r="Y978" s="3"/>
      <c r="Z978" s="3"/>
      <c r="AA978" s="2"/>
      <c r="AB978" s="3"/>
      <c r="AC978" s="3"/>
    </row>
    <row r="979" spans="1:29" ht="16.5">
      <c r="A979" s="3"/>
      <c r="B979" s="3"/>
      <c r="C979" s="3"/>
      <c r="D979" s="3"/>
      <c r="E979" s="3"/>
      <c r="F979" s="3"/>
      <c r="G979" s="3"/>
      <c r="H979" s="3"/>
      <c r="I979" s="3"/>
      <c r="J979" s="3"/>
      <c r="K979" s="3"/>
      <c r="L979" s="3"/>
      <c r="M979" s="3"/>
      <c r="N979" s="3"/>
      <c r="O979" s="103"/>
      <c r="P979" s="103"/>
      <c r="Q979" s="103"/>
      <c r="R979" s="103"/>
      <c r="S979" s="103"/>
      <c r="T979" s="103"/>
      <c r="U979" s="103"/>
      <c r="V979" s="103"/>
      <c r="W979" s="3"/>
      <c r="X979" s="3"/>
      <c r="Y979" s="3"/>
      <c r="Z979" s="3"/>
      <c r="AA979" s="2"/>
      <c r="AB979" s="3"/>
      <c r="AC979" s="3"/>
    </row>
    <row r="980" spans="1:29" ht="16.5">
      <c r="A980" s="3"/>
      <c r="B980" s="3"/>
      <c r="C980" s="3"/>
      <c r="D980" s="3"/>
      <c r="E980" s="3"/>
      <c r="F980" s="3"/>
      <c r="G980" s="3"/>
      <c r="H980" s="3"/>
      <c r="I980" s="3"/>
      <c r="J980" s="3"/>
      <c r="K980" s="3"/>
      <c r="L980" s="3"/>
      <c r="M980" s="3"/>
      <c r="N980" s="3"/>
      <c r="O980" s="103"/>
      <c r="P980" s="103"/>
      <c r="Q980" s="103"/>
      <c r="R980" s="103"/>
      <c r="S980" s="103"/>
      <c r="T980" s="103"/>
      <c r="U980" s="103"/>
      <c r="V980" s="103"/>
      <c r="W980" s="3"/>
      <c r="X980" s="3"/>
      <c r="Y980" s="3"/>
      <c r="Z980" s="3"/>
      <c r="AA980" s="2"/>
      <c r="AB980" s="3"/>
      <c r="AC980" s="3"/>
    </row>
    <row r="981" spans="1:29" ht="16.5">
      <c r="A981" s="3"/>
      <c r="B981" s="3"/>
      <c r="C981" s="3"/>
      <c r="D981" s="3"/>
      <c r="E981" s="3"/>
      <c r="F981" s="3"/>
      <c r="G981" s="3"/>
      <c r="H981" s="3"/>
      <c r="I981" s="3"/>
      <c r="J981" s="3"/>
      <c r="K981" s="3"/>
      <c r="L981" s="3"/>
      <c r="M981" s="3"/>
      <c r="N981" s="3"/>
      <c r="O981" s="103"/>
      <c r="P981" s="103"/>
      <c r="Q981" s="103"/>
      <c r="R981" s="103"/>
      <c r="S981" s="103"/>
      <c r="T981" s="103"/>
      <c r="U981" s="103"/>
      <c r="V981" s="103"/>
      <c r="W981" s="3"/>
      <c r="X981" s="3"/>
      <c r="Y981" s="3"/>
      <c r="Z981" s="3"/>
      <c r="AA981" s="2"/>
      <c r="AB981" s="3"/>
      <c r="AC981" s="3"/>
    </row>
  </sheetData>
  <autoFilter ref="A6:Z79"/>
  <mergeCells count="18">
    <mergeCell ref="S5:T5"/>
    <mergeCell ref="U5:V5"/>
    <mergeCell ref="A79:D79"/>
    <mergeCell ref="G3:J3"/>
    <mergeCell ref="H4:I4"/>
    <mergeCell ref="J4:L4"/>
    <mergeCell ref="M4:N4"/>
    <mergeCell ref="O4:X4"/>
    <mergeCell ref="O5:P5"/>
    <mergeCell ref="Q5:R5"/>
    <mergeCell ref="W5:X5"/>
    <mergeCell ref="A1:C1"/>
    <mergeCell ref="D1:Z1"/>
    <mergeCell ref="A2:Z2"/>
    <mergeCell ref="A3:E3"/>
    <mergeCell ref="K3:L3"/>
    <mergeCell ref="M3:W3"/>
    <mergeCell ref="X3:Z3"/>
  </mergeCells>
  <dataValidations count="1">
    <dataValidation type="custom" allowBlank="1" showErrorMessage="1" sqref="Z59">
      <formula1>AND(GTE(LEN(Z59),MIN((10),(400))),LTE(LEN(Z59),MAX((10),(400))))</formula1>
    </dataValidation>
  </dataValidations>
  <printOptions horizontalCentered="1"/>
  <pageMargins left="0.31496062992125984" right="0.11811023622047245" top="0.55118110236220474" bottom="0.74803149606299213" header="0" footer="0"/>
  <pageSetup paperSize="9" orientation="landscape"/>
  <headerFooter>
    <oddFooter>&amp;LCódigo: G1-S1-FO-13 Versión: 09&amp;CVigencia: 30/08/2018&amp;RPágina: &amp;P de</oddFooter>
  </headerFooter>
  <colBreaks count="1" manualBreakCount="1">
    <brk id="26" man="1"/>
  </colBreaks>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baseColWidth="10" defaultColWidth="14.42578125" defaultRowHeight="15" customHeight="1"/>
  <cols>
    <col min="1" max="1" width="25.5703125" customWidth="1"/>
    <col min="2" max="2" width="19.85546875" customWidth="1"/>
    <col min="3" max="26" width="10.7109375" customWidth="1"/>
  </cols>
  <sheetData>
    <row r="1" spans="1:3">
      <c r="B1" s="1"/>
    </row>
    <row r="2" spans="1:3">
      <c r="B2" s="1"/>
    </row>
    <row r="3" spans="1:3">
      <c r="A3" s="128" t="s">
        <v>29</v>
      </c>
      <c r="B3" s="129" t="s">
        <v>54</v>
      </c>
    </row>
    <row r="4" spans="1:3">
      <c r="A4" s="130" t="s">
        <v>33</v>
      </c>
      <c r="B4" s="131">
        <v>34</v>
      </c>
    </row>
    <row r="5" spans="1:3">
      <c r="A5" s="132" t="s">
        <v>55</v>
      </c>
      <c r="B5" s="133">
        <v>25</v>
      </c>
      <c r="C5" s="56">
        <f t="shared" ref="C5:C7" si="0">+B5/GETPIVOTDATA("Validación",$A$3)</f>
        <v>0.34722222222222221</v>
      </c>
    </row>
    <row r="6" spans="1:3">
      <c r="A6" s="132" t="s">
        <v>91</v>
      </c>
      <c r="B6" s="133">
        <v>10</v>
      </c>
      <c r="C6" s="56">
        <f t="shared" si="0"/>
        <v>0.1388888888888889</v>
      </c>
    </row>
    <row r="7" spans="1:3">
      <c r="A7" s="132" t="s">
        <v>64</v>
      </c>
      <c r="B7" s="133">
        <v>3</v>
      </c>
      <c r="C7" s="56">
        <f t="shared" si="0"/>
        <v>4.1666666666666664E-2</v>
      </c>
    </row>
    <row r="8" spans="1:3">
      <c r="A8" s="134" t="s">
        <v>430</v>
      </c>
      <c r="B8" s="135">
        <v>72</v>
      </c>
    </row>
    <row r="9" spans="1:3">
      <c r="B9" s="1"/>
    </row>
    <row r="10" spans="1:3">
      <c r="B10" s="1"/>
    </row>
    <row r="11" spans="1:3">
      <c r="B11" s="1"/>
    </row>
    <row r="12" spans="1:3">
      <c r="B12" s="1"/>
    </row>
    <row r="13" spans="1:3">
      <c r="B13" s="1"/>
    </row>
    <row r="14" spans="1:3">
      <c r="B14" s="1"/>
    </row>
    <row r="15" spans="1:3">
      <c r="B15" s="1"/>
    </row>
    <row r="16" spans="1:3">
      <c r="B16" s="1"/>
    </row>
    <row r="17" spans="2:2">
      <c r="B17" s="1"/>
    </row>
    <row r="18" spans="2:2">
      <c r="B18" s="1"/>
    </row>
    <row r="19" spans="2:2">
      <c r="B19" s="1"/>
    </row>
    <row r="20" spans="2:2">
      <c r="B20" s="1"/>
    </row>
    <row r="21" spans="2:2" ht="15.75" customHeight="1">
      <c r="B21" s="1"/>
    </row>
    <row r="22" spans="2:2" ht="15.75" customHeight="1">
      <c r="B22" s="1"/>
    </row>
    <row r="23" spans="2:2" ht="15.75" customHeight="1">
      <c r="B23" s="1"/>
    </row>
    <row r="24" spans="2:2" ht="15.75" customHeight="1">
      <c r="B24" s="1"/>
    </row>
    <row r="25" spans="2:2" ht="15.75" customHeight="1">
      <c r="B25" s="1"/>
    </row>
    <row r="26" spans="2:2" ht="15.75" customHeight="1">
      <c r="B26" s="1"/>
    </row>
    <row r="27" spans="2:2" ht="15.75" customHeight="1">
      <c r="B27" s="1"/>
    </row>
    <row r="28" spans="2:2" ht="15.75" customHeight="1">
      <c r="B28" s="1"/>
    </row>
    <row r="29" spans="2:2" ht="15.75" customHeight="1">
      <c r="B29" s="1"/>
    </row>
    <row r="30" spans="2:2" ht="15.75" customHeight="1">
      <c r="B30" s="1"/>
    </row>
    <row r="31" spans="2:2" ht="15.75" customHeight="1">
      <c r="B31" s="1"/>
    </row>
    <row r="32" spans="2:2" ht="15.75" customHeight="1">
      <c r="B32" s="1"/>
    </row>
    <row r="33" spans="2:2" ht="15.75" customHeight="1">
      <c r="B33" s="1"/>
    </row>
    <row r="34" spans="2:2" ht="15.75" customHeight="1">
      <c r="B34" s="1"/>
    </row>
    <row r="35" spans="2:2" ht="15.75" customHeight="1">
      <c r="B35" s="1"/>
    </row>
    <row r="36" spans="2:2" ht="15.75" customHeight="1">
      <c r="B36" s="1"/>
    </row>
    <row r="37" spans="2:2" ht="15.75" customHeight="1">
      <c r="B37" s="1"/>
    </row>
    <row r="38" spans="2:2" ht="15.75" customHeight="1">
      <c r="B38" s="1"/>
    </row>
    <row r="39" spans="2:2" ht="15.75" customHeight="1">
      <c r="B39" s="1"/>
    </row>
    <row r="40" spans="2:2" ht="15.75" customHeight="1">
      <c r="B40" s="1"/>
    </row>
    <row r="41" spans="2:2" ht="15.75" customHeight="1">
      <c r="B41" s="1"/>
    </row>
    <row r="42" spans="2:2" ht="15.75" customHeight="1">
      <c r="B42" s="1"/>
    </row>
    <row r="43" spans="2:2" ht="15.75" customHeight="1">
      <c r="B43" s="1"/>
    </row>
    <row r="44" spans="2:2" ht="15.75" customHeight="1">
      <c r="B44" s="1"/>
    </row>
    <row r="45" spans="2:2" ht="15.75" customHeight="1">
      <c r="B45" s="1"/>
    </row>
    <row r="46" spans="2:2" ht="15.75" customHeight="1">
      <c r="B46" s="1"/>
    </row>
    <row r="47" spans="2:2" ht="15.75" customHeight="1">
      <c r="B47" s="1"/>
    </row>
    <row r="48" spans="2:2" ht="15.75" customHeight="1">
      <c r="B48" s="1"/>
    </row>
    <row r="49" spans="2:2" ht="15.75" customHeight="1">
      <c r="B49" s="1"/>
    </row>
    <row r="50" spans="2:2" ht="15.75" customHeight="1">
      <c r="B50" s="1"/>
    </row>
    <row r="51" spans="2:2" ht="15.75" customHeight="1">
      <c r="B51" s="1"/>
    </row>
    <row r="52" spans="2:2" ht="15.75" customHeight="1">
      <c r="B52" s="1"/>
    </row>
    <row r="53" spans="2:2" ht="15.75" customHeight="1">
      <c r="B53" s="1"/>
    </row>
    <row r="54" spans="2:2" ht="15.75" customHeight="1">
      <c r="B54" s="1"/>
    </row>
    <row r="55" spans="2:2" ht="15.75" customHeight="1">
      <c r="B55" s="1"/>
    </row>
    <row r="56" spans="2:2" ht="15.75" customHeight="1">
      <c r="B56" s="1"/>
    </row>
    <row r="57" spans="2:2" ht="15.75" customHeight="1">
      <c r="B57" s="1"/>
    </row>
    <row r="58" spans="2:2" ht="15.75" customHeight="1">
      <c r="B58" s="1"/>
    </row>
    <row r="59" spans="2:2" ht="15.75" customHeight="1">
      <c r="B59" s="1"/>
    </row>
    <row r="60" spans="2:2" ht="15.75" customHeight="1">
      <c r="B60" s="1"/>
    </row>
    <row r="61" spans="2:2" ht="15.75" customHeight="1">
      <c r="B61" s="1"/>
    </row>
    <row r="62" spans="2:2" ht="15.75" customHeight="1">
      <c r="B62" s="1"/>
    </row>
    <row r="63" spans="2:2" ht="15.75" customHeight="1">
      <c r="B63" s="1"/>
    </row>
    <row r="64" spans="2:2" ht="15.75" customHeight="1">
      <c r="B64" s="1"/>
    </row>
    <row r="65" spans="2:2" ht="15.75" customHeight="1">
      <c r="B65" s="1"/>
    </row>
    <row r="66" spans="2:2" ht="15.75" customHeight="1">
      <c r="B66" s="1"/>
    </row>
    <row r="67" spans="2:2" ht="15.75" customHeight="1">
      <c r="B67" s="1"/>
    </row>
    <row r="68" spans="2:2" ht="15.75" customHeight="1">
      <c r="B68" s="1"/>
    </row>
    <row r="69" spans="2:2" ht="15.75" customHeight="1">
      <c r="B69" s="1"/>
    </row>
    <row r="70" spans="2:2" ht="15.75" customHeight="1">
      <c r="B70" s="1"/>
    </row>
    <row r="71" spans="2:2" ht="15.75" customHeight="1">
      <c r="B71" s="1"/>
    </row>
    <row r="72" spans="2:2" ht="15.75" customHeight="1">
      <c r="B72" s="1"/>
    </row>
    <row r="73" spans="2:2" ht="15.75" customHeight="1">
      <c r="B73" s="1"/>
    </row>
    <row r="74" spans="2:2" ht="15.75" customHeight="1">
      <c r="B74" s="1"/>
    </row>
    <row r="75" spans="2:2" ht="15.75" customHeight="1">
      <c r="B75" s="1"/>
    </row>
    <row r="76" spans="2:2" ht="15.75" customHeight="1">
      <c r="B76" s="1"/>
    </row>
    <row r="77" spans="2:2" ht="15.75" customHeight="1">
      <c r="B77" s="1"/>
    </row>
    <row r="78" spans="2:2" ht="15.75" customHeight="1">
      <c r="B78" s="1"/>
    </row>
    <row r="79" spans="2:2" ht="15.75" customHeight="1">
      <c r="B79" s="1"/>
    </row>
    <row r="80" spans="2:2" ht="15.75" customHeight="1">
      <c r="B80" s="1"/>
    </row>
    <row r="81" spans="2:2" ht="15.75" customHeight="1">
      <c r="B81" s="1"/>
    </row>
    <row r="82" spans="2:2" ht="15.75" customHeight="1">
      <c r="B82" s="1"/>
    </row>
    <row r="83" spans="2:2" ht="15.75" customHeight="1">
      <c r="B83" s="1"/>
    </row>
    <row r="84" spans="2:2" ht="15.75" customHeight="1">
      <c r="B84" s="1"/>
    </row>
    <row r="85" spans="2:2" ht="15.75" customHeight="1">
      <c r="B85" s="1"/>
    </row>
    <row r="86" spans="2:2" ht="15.75" customHeight="1">
      <c r="B86" s="1"/>
    </row>
    <row r="87" spans="2:2" ht="15.75" customHeight="1">
      <c r="B87" s="1"/>
    </row>
    <row r="88" spans="2:2" ht="15.75" customHeight="1">
      <c r="B88" s="1"/>
    </row>
    <row r="89" spans="2:2" ht="15.75" customHeight="1">
      <c r="B89" s="1"/>
    </row>
    <row r="90" spans="2:2" ht="15.75" customHeight="1">
      <c r="B90" s="1"/>
    </row>
    <row r="91" spans="2:2" ht="15.75" customHeight="1">
      <c r="B91" s="1"/>
    </row>
    <row r="92" spans="2:2" ht="15.75" customHeight="1">
      <c r="B92" s="1"/>
    </row>
    <row r="93" spans="2:2" ht="15.75" customHeight="1">
      <c r="B93" s="1"/>
    </row>
    <row r="94" spans="2:2" ht="15.75" customHeight="1">
      <c r="B94" s="1"/>
    </row>
    <row r="95" spans="2:2" ht="15.75" customHeight="1">
      <c r="B95" s="1"/>
    </row>
    <row r="96" spans="2:2" ht="15.75" customHeight="1">
      <c r="B96" s="1"/>
    </row>
    <row r="97" spans="2:2" ht="15.75" customHeight="1">
      <c r="B97" s="1"/>
    </row>
    <row r="98" spans="2:2" ht="15.75" customHeight="1">
      <c r="B98" s="1"/>
    </row>
    <row r="99" spans="2:2" ht="15.75" customHeight="1">
      <c r="B99" s="1"/>
    </row>
    <row r="100" spans="2:2" ht="15.75" customHeight="1">
      <c r="B100" s="1"/>
    </row>
    <row r="101" spans="2:2" ht="15.75" customHeight="1">
      <c r="B101" s="1"/>
    </row>
    <row r="102" spans="2:2" ht="15.75" customHeight="1">
      <c r="B102" s="1"/>
    </row>
    <row r="103" spans="2:2" ht="15.75" customHeight="1">
      <c r="B103" s="1"/>
    </row>
    <row r="104" spans="2:2" ht="15.75" customHeight="1">
      <c r="B104" s="1"/>
    </row>
    <row r="105" spans="2:2" ht="15.75" customHeight="1">
      <c r="B105" s="1"/>
    </row>
    <row r="106" spans="2:2" ht="15.75" customHeight="1">
      <c r="B106" s="1"/>
    </row>
    <row r="107" spans="2:2" ht="15.75" customHeight="1">
      <c r="B107" s="1"/>
    </row>
    <row r="108" spans="2:2" ht="15.75" customHeight="1">
      <c r="B108" s="1"/>
    </row>
    <row r="109" spans="2:2" ht="15.75" customHeight="1">
      <c r="B109" s="1"/>
    </row>
    <row r="110" spans="2:2" ht="15.75" customHeight="1">
      <c r="B110" s="1"/>
    </row>
    <row r="111" spans="2:2" ht="15.75" customHeight="1">
      <c r="B111" s="1"/>
    </row>
    <row r="112" spans="2:2" ht="15.75" customHeight="1">
      <c r="B112" s="1"/>
    </row>
    <row r="113" spans="2:2" ht="15.75" customHeight="1">
      <c r="B113" s="1"/>
    </row>
    <row r="114" spans="2:2" ht="15.75" customHeight="1">
      <c r="B114" s="1"/>
    </row>
    <row r="115" spans="2:2" ht="15.75" customHeight="1">
      <c r="B115" s="1"/>
    </row>
    <row r="116" spans="2:2" ht="15.75" customHeight="1">
      <c r="B116" s="1"/>
    </row>
    <row r="117" spans="2:2" ht="15.75" customHeight="1">
      <c r="B117" s="1"/>
    </row>
    <row r="118" spans="2:2" ht="15.75" customHeight="1">
      <c r="B118" s="1"/>
    </row>
    <row r="119" spans="2:2" ht="15.75" customHeight="1">
      <c r="B119" s="1"/>
    </row>
    <row r="120" spans="2:2" ht="15.75" customHeight="1">
      <c r="B120" s="1"/>
    </row>
    <row r="121" spans="2:2" ht="15.75" customHeight="1">
      <c r="B121" s="1"/>
    </row>
    <row r="122" spans="2:2" ht="15.75" customHeight="1">
      <c r="B122" s="1"/>
    </row>
    <row r="123" spans="2:2" ht="15.75" customHeight="1">
      <c r="B123" s="1"/>
    </row>
    <row r="124" spans="2:2" ht="15.75" customHeight="1">
      <c r="B124" s="1"/>
    </row>
    <row r="125" spans="2:2" ht="15.75" customHeight="1">
      <c r="B125" s="1"/>
    </row>
    <row r="126" spans="2:2" ht="15.75" customHeight="1">
      <c r="B126" s="1"/>
    </row>
    <row r="127" spans="2:2" ht="15.75" customHeight="1">
      <c r="B127" s="1"/>
    </row>
    <row r="128" spans="2:2" ht="15.75" customHeight="1">
      <c r="B128" s="1"/>
    </row>
    <row r="129" spans="2:2" ht="15.75" customHeight="1">
      <c r="B129" s="1"/>
    </row>
    <row r="130" spans="2:2" ht="15.75" customHeight="1">
      <c r="B130" s="1"/>
    </row>
    <row r="131" spans="2:2" ht="15.75" customHeight="1">
      <c r="B131" s="1"/>
    </row>
    <row r="132" spans="2:2" ht="15.75" customHeight="1">
      <c r="B132" s="1"/>
    </row>
    <row r="133" spans="2:2" ht="15.75" customHeight="1">
      <c r="B133" s="1"/>
    </row>
    <row r="134" spans="2:2" ht="15.75" customHeight="1">
      <c r="B134" s="1"/>
    </row>
    <row r="135" spans="2:2" ht="15.75" customHeight="1">
      <c r="B135" s="1"/>
    </row>
    <row r="136" spans="2:2" ht="15.75" customHeight="1">
      <c r="B136" s="1"/>
    </row>
    <row r="137" spans="2:2" ht="15.75" customHeight="1">
      <c r="B137" s="1"/>
    </row>
    <row r="138" spans="2:2" ht="15.75" customHeight="1">
      <c r="B138" s="1"/>
    </row>
    <row r="139" spans="2:2" ht="15.75" customHeight="1">
      <c r="B139" s="1"/>
    </row>
    <row r="140" spans="2:2" ht="15.75" customHeight="1">
      <c r="B140" s="1"/>
    </row>
    <row r="141" spans="2:2" ht="15.75" customHeight="1">
      <c r="B141" s="1"/>
    </row>
    <row r="142" spans="2:2" ht="15.75" customHeight="1">
      <c r="B142" s="1"/>
    </row>
    <row r="143" spans="2:2" ht="15.75" customHeight="1">
      <c r="B143" s="1"/>
    </row>
    <row r="144" spans="2:2" ht="15.75" customHeight="1">
      <c r="B144" s="1"/>
    </row>
    <row r="145" spans="2:2" ht="15.75" customHeight="1">
      <c r="B145" s="1"/>
    </row>
    <row r="146" spans="2:2" ht="15.75" customHeight="1">
      <c r="B146" s="1"/>
    </row>
    <row r="147" spans="2:2" ht="15.75" customHeight="1">
      <c r="B147" s="1"/>
    </row>
    <row r="148" spans="2:2" ht="15.75" customHeight="1">
      <c r="B148" s="1"/>
    </row>
    <row r="149" spans="2:2" ht="15.75" customHeight="1">
      <c r="B149" s="1"/>
    </row>
    <row r="150" spans="2:2" ht="15.75" customHeight="1">
      <c r="B150" s="1"/>
    </row>
    <row r="151" spans="2:2" ht="15.75" customHeight="1">
      <c r="B151" s="1"/>
    </row>
    <row r="152" spans="2:2" ht="15.75" customHeight="1">
      <c r="B152" s="1"/>
    </row>
    <row r="153" spans="2:2" ht="15.75" customHeight="1">
      <c r="B153" s="1"/>
    </row>
    <row r="154" spans="2:2" ht="15.75" customHeight="1">
      <c r="B154" s="1"/>
    </row>
    <row r="155" spans="2:2" ht="15.75" customHeight="1">
      <c r="B155" s="1"/>
    </row>
    <row r="156" spans="2:2" ht="15.75" customHeight="1">
      <c r="B156" s="1"/>
    </row>
    <row r="157" spans="2:2" ht="15.75" customHeight="1">
      <c r="B157" s="1"/>
    </row>
    <row r="158" spans="2:2" ht="15.75" customHeight="1">
      <c r="B158" s="1"/>
    </row>
    <row r="159" spans="2:2" ht="15.75" customHeight="1">
      <c r="B159" s="1"/>
    </row>
    <row r="160" spans="2:2" ht="15.75" customHeight="1">
      <c r="B160" s="1"/>
    </row>
    <row r="161" spans="2:2" ht="15.75" customHeight="1">
      <c r="B161" s="1"/>
    </row>
    <row r="162" spans="2:2" ht="15.75" customHeight="1">
      <c r="B162" s="1"/>
    </row>
    <row r="163" spans="2:2" ht="15.75" customHeight="1">
      <c r="B163" s="1"/>
    </row>
    <row r="164" spans="2:2" ht="15.75" customHeight="1">
      <c r="B164" s="1"/>
    </row>
    <row r="165" spans="2:2" ht="15.75" customHeight="1">
      <c r="B165" s="1"/>
    </row>
    <row r="166" spans="2:2" ht="15.75" customHeight="1">
      <c r="B166" s="1"/>
    </row>
    <row r="167" spans="2:2" ht="15.75" customHeight="1">
      <c r="B167" s="1"/>
    </row>
    <row r="168" spans="2:2" ht="15.75" customHeight="1">
      <c r="B168" s="1"/>
    </row>
    <row r="169" spans="2:2" ht="15.75" customHeight="1">
      <c r="B169" s="1"/>
    </row>
    <row r="170" spans="2:2" ht="15.75" customHeight="1">
      <c r="B170" s="1"/>
    </row>
    <row r="171" spans="2:2" ht="15.75" customHeight="1">
      <c r="B171" s="1"/>
    </row>
    <row r="172" spans="2:2" ht="15.75" customHeight="1">
      <c r="B172" s="1"/>
    </row>
    <row r="173" spans="2:2" ht="15.75" customHeight="1">
      <c r="B173" s="1"/>
    </row>
    <row r="174" spans="2:2" ht="15.75" customHeight="1">
      <c r="B174" s="1"/>
    </row>
    <row r="175" spans="2:2" ht="15.75" customHeight="1">
      <c r="B175" s="1"/>
    </row>
    <row r="176" spans="2:2" ht="15.75" customHeight="1">
      <c r="B176" s="1"/>
    </row>
    <row r="177" spans="2:2" ht="15.75" customHeight="1">
      <c r="B177" s="1"/>
    </row>
    <row r="178" spans="2:2" ht="15.75" customHeight="1">
      <c r="B178" s="1"/>
    </row>
    <row r="179" spans="2:2" ht="15.75" customHeight="1">
      <c r="B179" s="1"/>
    </row>
    <row r="180" spans="2:2" ht="15.75" customHeight="1">
      <c r="B180" s="1"/>
    </row>
    <row r="181" spans="2:2" ht="15.75" customHeight="1">
      <c r="B181" s="1"/>
    </row>
    <row r="182" spans="2:2" ht="15.75" customHeight="1">
      <c r="B182" s="1"/>
    </row>
    <row r="183" spans="2:2" ht="15.75" customHeight="1">
      <c r="B183" s="1"/>
    </row>
    <row r="184" spans="2:2" ht="15.75" customHeight="1">
      <c r="B184" s="1"/>
    </row>
    <row r="185" spans="2:2" ht="15.75" customHeight="1">
      <c r="B185" s="1"/>
    </row>
    <row r="186" spans="2:2" ht="15.75" customHeight="1">
      <c r="B186" s="1"/>
    </row>
    <row r="187" spans="2:2" ht="15.75" customHeight="1">
      <c r="B187" s="1"/>
    </row>
    <row r="188" spans="2:2" ht="15.75" customHeight="1">
      <c r="B188" s="1"/>
    </row>
    <row r="189" spans="2:2" ht="15.75" customHeight="1">
      <c r="B189" s="1"/>
    </row>
    <row r="190" spans="2:2" ht="15.75" customHeight="1">
      <c r="B190" s="1"/>
    </row>
    <row r="191" spans="2:2" ht="15.75" customHeight="1">
      <c r="B191" s="1"/>
    </row>
    <row r="192" spans="2:2" ht="15.75" customHeight="1">
      <c r="B192" s="1"/>
    </row>
    <row r="193" spans="2:2" ht="15.75" customHeight="1">
      <c r="B193" s="1"/>
    </row>
    <row r="194" spans="2:2" ht="15.75" customHeight="1">
      <c r="B194" s="1"/>
    </row>
    <row r="195" spans="2:2" ht="15.75" customHeight="1">
      <c r="B195" s="1"/>
    </row>
    <row r="196" spans="2:2" ht="15.75" customHeight="1">
      <c r="B196" s="1"/>
    </row>
    <row r="197" spans="2:2" ht="15.75" customHeight="1">
      <c r="B197" s="1"/>
    </row>
    <row r="198" spans="2:2" ht="15.75" customHeight="1">
      <c r="B198" s="1"/>
    </row>
    <row r="199" spans="2:2" ht="15.75" customHeight="1">
      <c r="B199" s="1"/>
    </row>
    <row r="200" spans="2:2" ht="15.75" customHeight="1">
      <c r="B200" s="1"/>
    </row>
    <row r="201" spans="2:2" ht="15.75" customHeight="1">
      <c r="B201" s="1"/>
    </row>
    <row r="202" spans="2:2" ht="15.75" customHeight="1">
      <c r="B202" s="1"/>
    </row>
    <row r="203" spans="2:2" ht="15.75" customHeight="1">
      <c r="B203" s="1"/>
    </row>
    <row r="204" spans="2:2" ht="15.75" customHeight="1">
      <c r="B204" s="1"/>
    </row>
    <row r="205" spans="2:2" ht="15.75" customHeight="1">
      <c r="B205" s="1"/>
    </row>
    <row r="206" spans="2:2" ht="15.75" customHeight="1">
      <c r="B206" s="1"/>
    </row>
    <row r="207" spans="2:2" ht="15.75" customHeight="1">
      <c r="B207" s="1"/>
    </row>
    <row r="208" spans="2:2" ht="15.75" customHeight="1">
      <c r="B208" s="1"/>
    </row>
    <row r="209" spans="2:2" ht="15.75" customHeight="1">
      <c r="B209" s="1"/>
    </row>
    <row r="210" spans="2:2" ht="15.75" customHeight="1">
      <c r="B210" s="1"/>
    </row>
    <row r="211" spans="2:2" ht="15.75" customHeight="1">
      <c r="B211" s="1"/>
    </row>
    <row r="212" spans="2:2" ht="15.75" customHeight="1">
      <c r="B212" s="1"/>
    </row>
    <row r="213" spans="2:2" ht="15.75" customHeight="1">
      <c r="B213" s="1"/>
    </row>
    <row r="214" spans="2:2" ht="15.75" customHeight="1">
      <c r="B214" s="1"/>
    </row>
    <row r="215" spans="2:2" ht="15.75" customHeight="1">
      <c r="B215" s="1"/>
    </row>
    <row r="216" spans="2:2" ht="15.75" customHeight="1">
      <c r="B216" s="1"/>
    </row>
    <row r="217" spans="2:2" ht="15.75" customHeight="1">
      <c r="B217" s="1"/>
    </row>
    <row r="218" spans="2:2" ht="15.75" customHeight="1">
      <c r="B218" s="1"/>
    </row>
    <row r="219" spans="2:2" ht="15.75" customHeight="1">
      <c r="B219" s="1"/>
    </row>
    <row r="220" spans="2:2" ht="15.75" customHeight="1">
      <c r="B220" s="1"/>
    </row>
    <row r="221" spans="2:2" ht="15.75" customHeight="1">
      <c r="B221" s="1"/>
    </row>
    <row r="222" spans="2:2" ht="15.75" customHeight="1">
      <c r="B222" s="1"/>
    </row>
    <row r="223" spans="2:2" ht="15.75" customHeight="1">
      <c r="B223" s="1"/>
    </row>
    <row r="224" spans="2:2" ht="15.75" customHeight="1">
      <c r="B224" s="1"/>
    </row>
    <row r="225" spans="2:2" ht="15.75" customHeight="1">
      <c r="B225" s="1"/>
    </row>
    <row r="226" spans="2:2" ht="15.75" customHeight="1">
      <c r="B226" s="1"/>
    </row>
    <row r="227" spans="2:2" ht="15.75" customHeight="1">
      <c r="B227" s="1"/>
    </row>
    <row r="228" spans="2:2" ht="15.75" customHeight="1">
      <c r="B228" s="1"/>
    </row>
    <row r="229" spans="2:2" ht="15.75" customHeight="1">
      <c r="B229" s="1"/>
    </row>
    <row r="230" spans="2:2" ht="15.75" customHeight="1">
      <c r="B230" s="1"/>
    </row>
    <row r="231" spans="2:2" ht="15.75" customHeight="1">
      <c r="B231" s="1"/>
    </row>
    <row r="232" spans="2:2" ht="15.75" customHeight="1">
      <c r="B232" s="1"/>
    </row>
    <row r="233" spans="2:2" ht="15.75" customHeight="1">
      <c r="B233" s="1"/>
    </row>
    <row r="234" spans="2:2" ht="15.75" customHeight="1">
      <c r="B234" s="1"/>
    </row>
    <row r="235" spans="2:2" ht="15.75" customHeight="1">
      <c r="B235" s="1"/>
    </row>
    <row r="236" spans="2:2" ht="15.75" customHeight="1">
      <c r="B236" s="1"/>
    </row>
    <row r="237" spans="2:2" ht="15.75" customHeight="1">
      <c r="B237" s="1"/>
    </row>
    <row r="238" spans="2:2" ht="15.75" customHeight="1">
      <c r="B238" s="1"/>
    </row>
    <row r="239" spans="2:2" ht="15.75" customHeight="1">
      <c r="B239" s="1"/>
    </row>
    <row r="240" spans="2:2" ht="15.75" customHeight="1">
      <c r="B240" s="1"/>
    </row>
    <row r="241" spans="2:2" ht="15.75" customHeight="1">
      <c r="B241" s="1"/>
    </row>
    <row r="242" spans="2:2" ht="15.75" customHeight="1">
      <c r="B242" s="1"/>
    </row>
    <row r="243" spans="2:2" ht="15.75" customHeight="1">
      <c r="B243" s="1"/>
    </row>
    <row r="244" spans="2:2" ht="15.75" customHeight="1">
      <c r="B244" s="1"/>
    </row>
    <row r="245" spans="2:2" ht="15.75" customHeight="1">
      <c r="B245" s="1"/>
    </row>
    <row r="246" spans="2:2" ht="15.75" customHeight="1">
      <c r="B246" s="1"/>
    </row>
    <row r="247" spans="2:2" ht="15.75" customHeight="1">
      <c r="B247" s="1"/>
    </row>
    <row r="248" spans="2:2" ht="15.75" customHeight="1">
      <c r="B248" s="1"/>
    </row>
    <row r="249" spans="2:2" ht="15.75" customHeight="1">
      <c r="B249" s="1"/>
    </row>
    <row r="250" spans="2:2" ht="15.75" customHeight="1">
      <c r="B250" s="1"/>
    </row>
    <row r="251" spans="2:2" ht="15.75" customHeight="1">
      <c r="B251" s="1"/>
    </row>
    <row r="252" spans="2:2" ht="15.75" customHeight="1">
      <c r="B252" s="1"/>
    </row>
    <row r="253" spans="2:2" ht="15.75" customHeight="1">
      <c r="B253" s="1"/>
    </row>
    <row r="254" spans="2:2" ht="15.75" customHeight="1">
      <c r="B254" s="1"/>
    </row>
    <row r="255" spans="2:2" ht="15.75" customHeight="1">
      <c r="B255" s="1"/>
    </row>
    <row r="256" spans="2:2" ht="15.75" customHeight="1">
      <c r="B256" s="1"/>
    </row>
    <row r="257" spans="2:2" ht="15.75" customHeight="1">
      <c r="B257" s="1"/>
    </row>
    <row r="258" spans="2:2" ht="15.75" customHeight="1">
      <c r="B258" s="1"/>
    </row>
    <row r="259" spans="2:2" ht="15.75" customHeight="1">
      <c r="B259" s="1"/>
    </row>
    <row r="260" spans="2:2" ht="15.75" customHeight="1">
      <c r="B260" s="1"/>
    </row>
    <row r="261" spans="2:2" ht="15.75" customHeight="1">
      <c r="B261" s="1"/>
    </row>
    <row r="262" spans="2:2" ht="15.75" customHeight="1">
      <c r="B262" s="1"/>
    </row>
    <row r="263" spans="2:2" ht="15.75" customHeight="1">
      <c r="B263" s="1"/>
    </row>
    <row r="264" spans="2:2" ht="15.75" customHeight="1">
      <c r="B264" s="1"/>
    </row>
    <row r="265" spans="2:2" ht="15.75" customHeight="1">
      <c r="B265" s="1"/>
    </row>
    <row r="266" spans="2:2" ht="15.75" customHeight="1">
      <c r="B266" s="1"/>
    </row>
    <row r="267" spans="2:2" ht="15.75" customHeight="1">
      <c r="B267" s="1"/>
    </row>
    <row r="268" spans="2:2" ht="15.75" customHeight="1">
      <c r="B268" s="1"/>
    </row>
    <row r="269" spans="2:2" ht="15.75" customHeight="1">
      <c r="B269" s="1"/>
    </row>
    <row r="270" spans="2:2" ht="15.75" customHeight="1">
      <c r="B270" s="1"/>
    </row>
    <row r="271" spans="2:2" ht="15.75" customHeight="1">
      <c r="B271" s="1"/>
    </row>
    <row r="272" spans="2:2" ht="15.75" customHeight="1">
      <c r="B272" s="1"/>
    </row>
    <row r="273" spans="2:2" ht="15.75" customHeight="1">
      <c r="B273" s="1"/>
    </row>
    <row r="274" spans="2:2" ht="15.75" customHeight="1">
      <c r="B274" s="1"/>
    </row>
    <row r="275" spans="2:2" ht="15.75" customHeight="1">
      <c r="B275" s="1"/>
    </row>
    <row r="276" spans="2:2" ht="15.75" customHeight="1">
      <c r="B276" s="1"/>
    </row>
    <row r="277" spans="2:2" ht="15.75" customHeight="1">
      <c r="B277" s="1"/>
    </row>
    <row r="278" spans="2:2" ht="15.75" customHeight="1">
      <c r="B278" s="1"/>
    </row>
    <row r="279" spans="2:2" ht="15.75" customHeight="1">
      <c r="B279" s="1"/>
    </row>
    <row r="280" spans="2:2" ht="15.75" customHeight="1">
      <c r="B280" s="1"/>
    </row>
    <row r="281" spans="2:2" ht="15.75" customHeight="1">
      <c r="B281" s="1"/>
    </row>
    <row r="282" spans="2:2" ht="15.75" customHeight="1">
      <c r="B282" s="1"/>
    </row>
    <row r="283" spans="2:2" ht="15.75" customHeight="1">
      <c r="B283" s="1"/>
    </row>
    <row r="284" spans="2:2" ht="15.75" customHeight="1">
      <c r="B284" s="1"/>
    </row>
    <row r="285" spans="2:2" ht="15.75" customHeight="1">
      <c r="B285" s="1"/>
    </row>
    <row r="286" spans="2:2" ht="15.75" customHeight="1">
      <c r="B286" s="1"/>
    </row>
    <row r="287" spans="2:2" ht="15.75" customHeight="1">
      <c r="B287" s="1"/>
    </row>
    <row r="288" spans="2:2" ht="15.75" customHeight="1">
      <c r="B288" s="1"/>
    </row>
    <row r="289" spans="2:2" ht="15.75" customHeight="1">
      <c r="B289" s="1"/>
    </row>
    <row r="290" spans="2:2" ht="15.75" customHeight="1">
      <c r="B290" s="1"/>
    </row>
    <row r="291" spans="2:2" ht="15.75" customHeight="1">
      <c r="B291" s="1"/>
    </row>
    <row r="292" spans="2:2" ht="15.75" customHeight="1">
      <c r="B292" s="1"/>
    </row>
    <row r="293" spans="2:2" ht="15.75" customHeight="1">
      <c r="B293" s="1"/>
    </row>
    <row r="294" spans="2:2" ht="15.75" customHeight="1">
      <c r="B294" s="1"/>
    </row>
    <row r="295" spans="2:2" ht="15.75" customHeight="1">
      <c r="B295" s="1"/>
    </row>
    <row r="296" spans="2:2" ht="15.75" customHeight="1">
      <c r="B296" s="1"/>
    </row>
    <row r="297" spans="2:2" ht="15.75" customHeight="1">
      <c r="B297" s="1"/>
    </row>
    <row r="298" spans="2:2" ht="15.75" customHeight="1">
      <c r="B298" s="1"/>
    </row>
    <row r="299" spans="2:2" ht="15.75" customHeight="1">
      <c r="B299" s="1"/>
    </row>
    <row r="300" spans="2:2" ht="15.75" customHeight="1">
      <c r="B300" s="1"/>
    </row>
    <row r="301" spans="2:2" ht="15.75" customHeight="1">
      <c r="B301" s="1"/>
    </row>
    <row r="302" spans="2:2" ht="15.75" customHeight="1">
      <c r="B302" s="1"/>
    </row>
    <row r="303" spans="2:2" ht="15.75" customHeight="1">
      <c r="B303" s="1"/>
    </row>
    <row r="304" spans="2:2" ht="15.75" customHeight="1">
      <c r="B304" s="1"/>
    </row>
    <row r="305" spans="2:2" ht="15.75" customHeight="1">
      <c r="B305" s="1"/>
    </row>
    <row r="306" spans="2:2" ht="15.75" customHeight="1">
      <c r="B306" s="1"/>
    </row>
    <row r="307" spans="2:2" ht="15.75" customHeight="1">
      <c r="B307" s="1"/>
    </row>
    <row r="308" spans="2:2" ht="15.75" customHeight="1">
      <c r="B308" s="1"/>
    </row>
    <row r="309" spans="2:2" ht="15.75" customHeight="1">
      <c r="B309" s="1"/>
    </row>
    <row r="310" spans="2:2" ht="15.75" customHeight="1">
      <c r="B310" s="1"/>
    </row>
    <row r="311" spans="2:2" ht="15.75" customHeight="1">
      <c r="B311" s="1"/>
    </row>
    <row r="312" spans="2:2" ht="15.75" customHeight="1">
      <c r="B312" s="1"/>
    </row>
    <row r="313" spans="2:2" ht="15.75" customHeight="1">
      <c r="B313" s="1"/>
    </row>
    <row r="314" spans="2:2" ht="15.75" customHeight="1">
      <c r="B314" s="1"/>
    </row>
    <row r="315" spans="2:2" ht="15.75" customHeight="1">
      <c r="B315" s="1"/>
    </row>
    <row r="316" spans="2:2" ht="15.75" customHeight="1">
      <c r="B316" s="1"/>
    </row>
    <row r="317" spans="2:2" ht="15.75" customHeight="1">
      <c r="B317" s="1"/>
    </row>
    <row r="318" spans="2:2" ht="15.75" customHeight="1">
      <c r="B318" s="1"/>
    </row>
    <row r="319" spans="2:2" ht="15.75" customHeight="1">
      <c r="B319" s="1"/>
    </row>
    <row r="320" spans="2:2" ht="15.75" customHeight="1">
      <c r="B320" s="1"/>
    </row>
    <row r="321" spans="2:2" ht="15.75" customHeight="1">
      <c r="B321" s="1"/>
    </row>
    <row r="322" spans="2:2" ht="15.75" customHeight="1">
      <c r="B322" s="1"/>
    </row>
    <row r="323" spans="2:2" ht="15.75" customHeight="1">
      <c r="B323" s="1"/>
    </row>
    <row r="324" spans="2:2" ht="15.75" customHeight="1">
      <c r="B324" s="1"/>
    </row>
    <row r="325" spans="2:2" ht="15.75" customHeight="1">
      <c r="B325" s="1"/>
    </row>
    <row r="326" spans="2:2" ht="15.75" customHeight="1">
      <c r="B326" s="1"/>
    </row>
    <row r="327" spans="2:2" ht="15.75" customHeight="1">
      <c r="B327" s="1"/>
    </row>
    <row r="328" spans="2:2" ht="15.75" customHeight="1">
      <c r="B328" s="1"/>
    </row>
    <row r="329" spans="2:2" ht="15.75" customHeight="1">
      <c r="B329" s="1"/>
    </row>
    <row r="330" spans="2:2" ht="15.75" customHeight="1">
      <c r="B330" s="1"/>
    </row>
    <row r="331" spans="2:2" ht="15.75" customHeight="1">
      <c r="B331" s="1"/>
    </row>
    <row r="332" spans="2:2" ht="15.75" customHeight="1">
      <c r="B332" s="1"/>
    </row>
    <row r="333" spans="2:2" ht="15.75" customHeight="1">
      <c r="B333" s="1"/>
    </row>
    <row r="334" spans="2:2" ht="15.75" customHeight="1">
      <c r="B334" s="1"/>
    </row>
    <row r="335" spans="2:2" ht="15.75" customHeight="1">
      <c r="B335" s="1"/>
    </row>
    <row r="336" spans="2:2" ht="15.75" customHeight="1">
      <c r="B336" s="1"/>
    </row>
    <row r="337" spans="2:2" ht="15.75" customHeight="1">
      <c r="B337" s="1"/>
    </row>
    <row r="338" spans="2:2" ht="15.75" customHeight="1">
      <c r="B338" s="1"/>
    </row>
    <row r="339" spans="2:2" ht="15.75" customHeight="1">
      <c r="B339" s="1"/>
    </row>
    <row r="340" spans="2:2" ht="15.75" customHeight="1">
      <c r="B340" s="1"/>
    </row>
    <row r="341" spans="2:2" ht="15.75" customHeight="1">
      <c r="B341" s="1"/>
    </row>
    <row r="342" spans="2:2" ht="15.75" customHeight="1">
      <c r="B342" s="1"/>
    </row>
    <row r="343" spans="2:2" ht="15.75" customHeight="1">
      <c r="B343" s="1"/>
    </row>
    <row r="344" spans="2:2" ht="15.75" customHeight="1">
      <c r="B344" s="1"/>
    </row>
    <row r="345" spans="2:2" ht="15.75" customHeight="1">
      <c r="B345" s="1"/>
    </row>
    <row r="346" spans="2:2" ht="15.75" customHeight="1">
      <c r="B346" s="1"/>
    </row>
    <row r="347" spans="2:2" ht="15.75" customHeight="1">
      <c r="B347" s="1"/>
    </row>
    <row r="348" spans="2:2" ht="15.75" customHeight="1">
      <c r="B348" s="1"/>
    </row>
    <row r="349" spans="2:2" ht="15.75" customHeight="1">
      <c r="B349" s="1"/>
    </row>
    <row r="350" spans="2:2" ht="15.75" customHeight="1">
      <c r="B350" s="1"/>
    </row>
    <row r="351" spans="2:2" ht="15.75" customHeight="1">
      <c r="B351" s="1"/>
    </row>
    <row r="352" spans="2:2" ht="15.75" customHeight="1">
      <c r="B352" s="1"/>
    </row>
    <row r="353" spans="2:2" ht="15.75" customHeight="1">
      <c r="B353" s="1"/>
    </row>
    <row r="354" spans="2:2" ht="15.75" customHeight="1">
      <c r="B354" s="1"/>
    </row>
    <row r="355" spans="2:2" ht="15.75" customHeight="1">
      <c r="B355" s="1"/>
    </row>
    <row r="356" spans="2:2" ht="15.75" customHeight="1">
      <c r="B356" s="1"/>
    </row>
    <row r="357" spans="2:2" ht="15.75" customHeight="1">
      <c r="B357" s="1"/>
    </row>
    <row r="358" spans="2:2" ht="15.75" customHeight="1">
      <c r="B358" s="1"/>
    </row>
    <row r="359" spans="2:2" ht="15.75" customHeight="1">
      <c r="B359" s="1"/>
    </row>
    <row r="360" spans="2:2" ht="15.75" customHeight="1">
      <c r="B360" s="1"/>
    </row>
    <row r="361" spans="2:2" ht="15.75" customHeight="1">
      <c r="B361" s="1"/>
    </row>
    <row r="362" spans="2:2" ht="15.75" customHeight="1">
      <c r="B362" s="1"/>
    </row>
    <row r="363" spans="2:2" ht="15.75" customHeight="1">
      <c r="B363" s="1"/>
    </row>
    <row r="364" spans="2:2" ht="15.75" customHeight="1">
      <c r="B364" s="1"/>
    </row>
    <row r="365" spans="2:2" ht="15.75" customHeight="1">
      <c r="B365" s="1"/>
    </row>
    <row r="366" spans="2:2" ht="15.75" customHeight="1">
      <c r="B366" s="1"/>
    </row>
    <row r="367" spans="2:2" ht="15.75" customHeight="1">
      <c r="B367" s="1"/>
    </row>
    <row r="368" spans="2:2" ht="15.75" customHeight="1">
      <c r="B368" s="1"/>
    </row>
    <row r="369" spans="2:2" ht="15.75" customHeight="1">
      <c r="B369" s="1"/>
    </row>
    <row r="370" spans="2:2" ht="15.75" customHeight="1">
      <c r="B370" s="1"/>
    </row>
    <row r="371" spans="2:2" ht="15.75" customHeight="1">
      <c r="B371" s="1"/>
    </row>
    <row r="372" spans="2:2" ht="15.75" customHeight="1">
      <c r="B372" s="1"/>
    </row>
    <row r="373" spans="2:2" ht="15.75" customHeight="1">
      <c r="B373" s="1"/>
    </row>
    <row r="374" spans="2:2" ht="15.75" customHeight="1">
      <c r="B374" s="1"/>
    </row>
    <row r="375" spans="2:2" ht="15.75" customHeight="1">
      <c r="B375" s="1"/>
    </row>
    <row r="376" spans="2:2" ht="15.75" customHeight="1">
      <c r="B376" s="1"/>
    </row>
    <row r="377" spans="2:2" ht="15.75" customHeight="1">
      <c r="B377" s="1"/>
    </row>
    <row r="378" spans="2:2" ht="15.75" customHeight="1">
      <c r="B378" s="1"/>
    </row>
    <row r="379" spans="2:2" ht="15.75" customHeight="1">
      <c r="B379" s="1"/>
    </row>
    <row r="380" spans="2:2" ht="15.75" customHeight="1">
      <c r="B380" s="1"/>
    </row>
    <row r="381" spans="2:2" ht="15.75" customHeight="1">
      <c r="B381" s="1"/>
    </row>
    <row r="382" spans="2:2" ht="15.75" customHeight="1">
      <c r="B382" s="1"/>
    </row>
    <row r="383" spans="2:2" ht="15.75" customHeight="1">
      <c r="B383" s="1"/>
    </row>
    <row r="384" spans="2:2" ht="15.75" customHeight="1">
      <c r="B384" s="1"/>
    </row>
    <row r="385" spans="2:2" ht="15.75" customHeight="1">
      <c r="B385" s="1"/>
    </row>
    <row r="386" spans="2:2" ht="15.75" customHeight="1">
      <c r="B386" s="1"/>
    </row>
    <row r="387" spans="2:2" ht="15.75" customHeight="1">
      <c r="B387" s="1"/>
    </row>
    <row r="388" spans="2:2" ht="15.75" customHeight="1">
      <c r="B388" s="1"/>
    </row>
    <row r="389" spans="2:2" ht="15.75" customHeight="1">
      <c r="B389" s="1"/>
    </row>
    <row r="390" spans="2:2" ht="15.75" customHeight="1">
      <c r="B390" s="1"/>
    </row>
    <row r="391" spans="2:2" ht="15.75" customHeight="1">
      <c r="B391" s="1"/>
    </row>
    <row r="392" spans="2:2" ht="15.75" customHeight="1">
      <c r="B392" s="1"/>
    </row>
    <row r="393" spans="2:2" ht="15.75" customHeight="1">
      <c r="B393" s="1"/>
    </row>
    <row r="394" spans="2:2" ht="15.75" customHeight="1">
      <c r="B394" s="1"/>
    </row>
    <row r="395" spans="2:2" ht="15.75" customHeight="1">
      <c r="B395" s="1"/>
    </row>
    <row r="396" spans="2:2" ht="15.75" customHeight="1">
      <c r="B396" s="1"/>
    </row>
    <row r="397" spans="2:2" ht="15.75" customHeight="1">
      <c r="B397" s="1"/>
    </row>
    <row r="398" spans="2:2" ht="15.75" customHeight="1">
      <c r="B398" s="1"/>
    </row>
    <row r="399" spans="2:2" ht="15.75" customHeight="1">
      <c r="B399" s="1"/>
    </row>
    <row r="400" spans="2:2" ht="15.75" customHeight="1">
      <c r="B400" s="1"/>
    </row>
    <row r="401" spans="2:2" ht="15.75" customHeight="1">
      <c r="B401" s="1"/>
    </row>
    <row r="402" spans="2:2" ht="15.75" customHeight="1">
      <c r="B402" s="1"/>
    </row>
    <row r="403" spans="2:2" ht="15.75" customHeight="1">
      <c r="B403" s="1"/>
    </row>
    <row r="404" spans="2:2" ht="15.75" customHeight="1">
      <c r="B404" s="1"/>
    </row>
    <row r="405" spans="2:2" ht="15.75" customHeight="1">
      <c r="B405" s="1"/>
    </row>
    <row r="406" spans="2:2" ht="15.75" customHeight="1">
      <c r="B406" s="1"/>
    </row>
    <row r="407" spans="2:2" ht="15.75" customHeight="1">
      <c r="B407" s="1"/>
    </row>
    <row r="408" spans="2:2" ht="15.75" customHeight="1">
      <c r="B408" s="1"/>
    </row>
    <row r="409" spans="2:2" ht="15.75" customHeight="1">
      <c r="B409" s="1"/>
    </row>
    <row r="410" spans="2:2" ht="15.75" customHeight="1">
      <c r="B410" s="1"/>
    </row>
    <row r="411" spans="2:2" ht="15.75" customHeight="1">
      <c r="B411" s="1"/>
    </row>
    <row r="412" spans="2:2" ht="15.75" customHeight="1">
      <c r="B412" s="1"/>
    </row>
    <row r="413" spans="2:2" ht="15.75" customHeight="1">
      <c r="B413" s="1"/>
    </row>
    <row r="414" spans="2:2" ht="15.75" customHeight="1">
      <c r="B414" s="1"/>
    </row>
    <row r="415" spans="2:2" ht="15.75" customHeight="1">
      <c r="B415" s="1"/>
    </row>
    <row r="416" spans="2:2" ht="15.75" customHeight="1">
      <c r="B416" s="1"/>
    </row>
    <row r="417" spans="2:2" ht="15.75" customHeight="1">
      <c r="B417" s="1"/>
    </row>
    <row r="418" spans="2:2" ht="15.75" customHeight="1">
      <c r="B418" s="1"/>
    </row>
    <row r="419" spans="2:2" ht="15.75" customHeight="1">
      <c r="B419" s="1"/>
    </row>
    <row r="420" spans="2:2" ht="15.75" customHeight="1">
      <c r="B420" s="1"/>
    </row>
    <row r="421" spans="2:2" ht="15.75" customHeight="1">
      <c r="B421" s="1"/>
    </row>
    <row r="422" spans="2:2" ht="15.75" customHeight="1">
      <c r="B422" s="1"/>
    </row>
    <row r="423" spans="2:2" ht="15.75" customHeight="1">
      <c r="B423" s="1"/>
    </row>
    <row r="424" spans="2:2" ht="15.75" customHeight="1">
      <c r="B424" s="1"/>
    </row>
    <row r="425" spans="2:2" ht="15.75" customHeight="1">
      <c r="B425" s="1"/>
    </row>
    <row r="426" spans="2:2" ht="15.75" customHeight="1">
      <c r="B426" s="1"/>
    </row>
    <row r="427" spans="2:2" ht="15.75" customHeight="1">
      <c r="B427" s="1"/>
    </row>
    <row r="428" spans="2:2" ht="15.75" customHeight="1">
      <c r="B428" s="1"/>
    </row>
    <row r="429" spans="2:2" ht="15.75" customHeight="1">
      <c r="B429" s="1"/>
    </row>
    <row r="430" spans="2:2" ht="15.75" customHeight="1">
      <c r="B430" s="1"/>
    </row>
    <row r="431" spans="2:2" ht="15.75" customHeight="1">
      <c r="B431" s="1"/>
    </row>
    <row r="432" spans="2:2" ht="15.75" customHeight="1">
      <c r="B432" s="1"/>
    </row>
    <row r="433" spans="2:2" ht="15.75" customHeight="1">
      <c r="B433" s="1"/>
    </row>
    <row r="434" spans="2:2" ht="15.75" customHeight="1">
      <c r="B434" s="1"/>
    </row>
    <row r="435" spans="2:2" ht="15.75" customHeight="1">
      <c r="B435" s="1"/>
    </row>
    <row r="436" spans="2:2" ht="15.75" customHeight="1">
      <c r="B436" s="1"/>
    </row>
    <row r="437" spans="2:2" ht="15.75" customHeight="1">
      <c r="B437" s="1"/>
    </row>
    <row r="438" spans="2:2" ht="15.75" customHeight="1">
      <c r="B438" s="1"/>
    </row>
    <row r="439" spans="2:2" ht="15.75" customHeight="1">
      <c r="B439" s="1"/>
    </row>
    <row r="440" spans="2:2" ht="15.75" customHeight="1">
      <c r="B440" s="1"/>
    </row>
    <row r="441" spans="2:2" ht="15.75" customHeight="1">
      <c r="B441" s="1"/>
    </row>
    <row r="442" spans="2:2" ht="15.75" customHeight="1">
      <c r="B442" s="1"/>
    </row>
    <row r="443" spans="2:2" ht="15.75" customHeight="1">
      <c r="B443" s="1"/>
    </row>
    <row r="444" spans="2:2" ht="15.75" customHeight="1">
      <c r="B444" s="1"/>
    </row>
    <row r="445" spans="2:2" ht="15.75" customHeight="1">
      <c r="B445" s="1"/>
    </row>
    <row r="446" spans="2:2" ht="15.75" customHeight="1">
      <c r="B446" s="1"/>
    </row>
    <row r="447" spans="2:2" ht="15.75" customHeight="1">
      <c r="B447" s="1"/>
    </row>
    <row r="448" spans="2:2" ht="15.75" customHeight="1">
      <c r="B448" s="1"/>
    </row>
    <row r="449" spans="2:2" ht="15.75" customHeight="1">
      <c r="B449" s="1"/>
    </row>
    <row r="450" spans="2:2" ht="15.75" customHeight="1">
      <c r="B450" s="1"/>
    </row>
    <row r="451" spans="2:2" ht="15.75" customHeight="1">
      <c r="B451" s="1"/>
    </row>
    <row r="452" spans="2:2" ht="15.75" customHeight="1">
      <c r="B452" s="1"/>
    </row>
    <row r="453" spans="2:2" ht="15.75" customHeight="1">
      <c r="B453" s="1"/>
    </row>
    <row r="454" spans="2:2" ht="15.75" customHeight="1">
      <c r="B454" s="1"/>
    </row>
    <row r="455" spans="2:2" ht="15.75" customHeight="1">
      <c r="B455" s="1"/>
    </row>
    <row r="456" spans="2:2" ht="15.75" customHeight="1">
      <c r="B456" s="1"/>
    </row>
    <row r="457" spans="2:2" ht="15.75" customHeight="1">
      <c r="B457" s="1"/>
    </row>
    <row r="458" spans="2:2" ht="15.75" customHeight="1">
      <c r="B458" s="1"/>
    </row>
    <row r="459" spans="2:2" ht="15.75" customHeight="1">
      <c r="B459" s="1"/>
    </row>
    <row r="460" spans="2:2" ht="15.75" customHeight="1">
      <c r="B460" s="1"/>
    </row>
    <row r="461" spans="2:2" ht="15.75" customHeight="1">
      <c r="B461" s="1"/>
    </row>
    <row r="462" spans="2:2" ht="15.75" customHeight="1">
      <c r="B462" s="1"/>
    </row>
    <row r="463" spans="2:2" ht="15.75" customHeight="1">
      <c r="B463" s="1"/>
    </row>
    <row r="464" spans="2:2" ht="15.75" customHeight="1">
      <c r="B464" s="1"/>
    </row>
    <row r="465" spans="2:2" ht="15.75" customHeight="1">
      <c r="B465" s="1"/>
    </row>
    <row r="466" spans="2:2" ht="15.75" customHeight="1">
      <c r="B466" s="1"/>
    </row>
    <row r="467" spans="2:2" ht="15.75" customHeight="1">
      <c r="B467" s="1"/>
    </row>
    <row r="468" spans="2:2" ht="15.75" customHeight="1">
      <c r="B468" s="1"/>
    </row>
    <row r="469" spans="2:2" ht="15.75" customHeight="1">
      <c r="B469" s="1"/>
    </row>
    <row r="470" spans="2:2" ht="15.75" customHeight="1">
      <c r="B470" s="1"/>
    </row>
    <row r="471" spans="2:2" ht="15.75" customHeight="1">
      <c r="B471" s="1"/>
    </row>
    <row r="472" spans="2:2" ht="15.75" customHeight="1">
      <c r="B472" s="1"/>
    </row>
    <row r="473" spans="2:2" ht="15.75" customHeight="1">
      <c r="B473" s="1"/>
    </row>
    <row r="474" spans="2:2" ht="15.75" customHeight="1">
      <c r="B474" s="1"/>
    </row>
    <row r="475" spans="2:2" ht="15.75" customHeight="1">
      <c r="B475" s="1"/>
    </row>
    <row r="476" spans="2:2" ht="15.75" customHeight="1">
      <c r="B476" s="1"/>
    </row>
    <row r="477" spans="2:2" ht="15.75" customHeight="1">
      <c r="B477" s="1"/>
    </row>
    <row r="478" spans="2:2" ht="15.75" customHeight="1">
      <c r="B478" s="1"/>
    </row>
    <row r="479" spans="2:2" ht="15.75" customHeight="1">
      <c r="B479" s="1"/>
    </row>
    <row r="480" spans="2:2" ht="15.75" customHeight="1">
      <c r="B480" s="1"/>
    </row>
    <row r="481" spans="2:2" ht="15.75" customHeight="1">
      <c r="B481" s="1"/>
    </row>
    <row r="482" spans="2:2" ht="15.75" customHeight="1">
      <c r="B482" s="1"/>
    </row>
    <row r="483" spans="2:2" ht="15.75" customHeight="1">
      <c r="B483" s="1"/>
    </row>
    <row r="484" spans="2:2" ht="15.75" customHeight="1">
      <c r="B484" s="1"/>
    </row>
    <row r="485" spans="2:2" ht="15.75" customHeight="1">
      <c r="B485" s="1"/>
    </row>
    <row r="486" spans="2:2" ht="15.75" customHeight="1">
      <c r="B486" s="1"/>
    </row>
    <row r="487" spans="2:2" ht="15.75" customHeight="1">
      <c r="B487" s="1"/>
    </row>
    <row r="488" spans="2:2" ht="15.75" customHeight="1">
      <c r="B488" s="1"/>
    </row>
    <row r="489" spans="2:2" ht="15.75" customHeight="1">
      <c r="B489" s="1"/>
    </row>
    <row r="490" spans="2:2" ht="15.75" customHeight="1">
      <c r="B490" s="1"/>
    </row>
    <row r="491" spans="2:2" ht="15.75" customHeight="1">
      <c r="B491" s="1"/>
    </row>
    <row r="492" spans="2:2" ht="15.75" customHeight="1">
      <c r="B492" s="1"/>
    </row>
    <row r="493" spans="2:2" ht="15.75" customHeight="1">
      <c r="B493" s="1"/>
    </row>
    <row r="494" spans="2:2" ht="15.75" customHeight="1">
      <c r="B494" s="1"/>
    </row>
    <row r="495" spans="2:2" ht="15.75" customHeight="1">
      <c r="B495" s="1"/>
    </row>
    <row r="496" spans="2:2" ht="15.75" customHeight="1">
      <c r="B496" s="1"/>
    </row>
    <row r="497" spans="2:2" ht="15.75" customHeight="1">
      <c r="B497" s="1"/>
    </row>
    <row r="498" spans="2:2" ht="15.75" customHeight="1">
      <c r="B498" s="1"/>
    </row>
    <row r="499" spans="2:2" ht="15.75" customHeight="1">
      <c r="B499" s="1"/>
    </row>
    <row r="500" spans="2:2" ht="15.75" customHeight="1">
      <c r="B500" s="1"/>
    </row>
    <row r="501" spans="2:2" ht="15.75" customHeight="1">
      <c r="B501" s="1"/>
    </row>
    <row r="502" spans="2:2" ht="15.75" customHeight="1">
      <c r="B502" s="1"/>
    </row>
    <row r="503" spans="2:2" ht="15.75" customHeight="1">
      <c r="B503" s="1"/>
    </row>
    <row r="504" spans="2:2" ht="15.75" customHeight="1">
      <c r="B504" s="1"/>
    </row>
    <row r="505" spans="2:2" ht="15.75" customHeight="1">
      <c r="B505" s="1"/>
    </row>
    <row r="506" spans="2:2" ht="15.75" customHeight="1">
      <c r="B506" s="1"/>
    </row>
    <row r="507" spans="2:2" ht="15.75" customHeight="1">
      <c r="B507" s="1"/>
    </row>
    <row r="508" spans="2:2" ht="15.75" customHeight="1">
      <c r="B508" s="1"/>
    </row>
    <row r="509" spans="2:2" ht="15.75" customHeight="1">
      <c r="B509" s="1"/>
    </row>
    <row r="510" spans="2:2" ht="15.75" customHeight="1">
      <c r="B510" s="1"/>
    </row>
    <row r="511" spans="2:2" ht="15.75" customHeight="1">
      <c r="B511" s="1"/>
    </row>
    <row r="512" spans="2:2" ht="15.75" customHeight="1">
      <c r="B512" s="1"/>
    </row>
    <row r="513" spans="2:2" ht="15.75" customHeight="1">
      <c r="B513" s="1"/>
    </row>
    <row r="514" spans="2:2" ht="15.75" customHeight="1">
      <c r="B514" s="1"/>
    </row>
    <row r="515" spans="2:2" ht="15.75" customHeight="1">
      <c r="B515" s="1"/>
    </row>
    <row r="516" spans="2:2" ht="15.75" customHeight="1">
      <c r="B516" s="1"/>
    </row>
    <row r="517" spans="2:2" ht="15.75" customHeight="1">
      <c r="B517" s="1"/>
    </row>
    <row r="518" spans="2:2" ht="15.75" customHeight="1">
      <c r="B518" s="1"/>
    </row>
    <row r="519" spans="2:2" ht="15.75" customHeight="1">
      <c r="B519" s="1"/>
    </row>
    <row r="520" spans="2:2" ht="15.75" customHeight="1">
      <c r="B520" s="1"/>
    </row>
    <row r="521" spans="2:2" ht="15.75" customHeight="1">
      <c r="B521" s="1"/>
    </row>
    <row r="522" spans="2:2" ht="15.75" customHeight="1">
      <c r="B522" s="1"/>
    </row>
    <row r="523" spans="2:2" ht="15.75" customHeight="1">
      <c r="B523" s="1"/>
    </row>
    <row r="524" spans="2:2" ht="15.75" customHeight="1">
      <c r="B524" s="1"/>
    </row>
    <row r="525" spans="2:2" ht="15.75" customHeight="1">
      <c r="B525" s="1"/>
    </row>
    <row r="526" spans="2:2" ht="15.75" customHeight="1">
      <c r="B526" s="1"/>
    </row>
    <row r="527" spans="2:2" ht="15.75" customHeight="1">
      <c r="B527" s="1"/>
    </row>
    <row r="528" spans="2:2" ht="15.75" customHeight="1">
      <c r="B528" s="1"/>
    </row>
    <row r="529" spans="2:2" ht="15.75" customHeight="1">
      <c r="B529" s="1"/>
    </row>
    <row r="530" spans="2:2" ht="15.75" customHeight="1">
      <c r="B530" s="1"/>
    </row>
    <row r="531" spans="2:2" ht="15.75" customHeight="1">
      <c r="B531" s="1"/>
    </row>
    <row r="532" spans="2:2" ht="15.75" customHeight="1">
      <c r="B532" s="1"/>
    </row>
    <row r="533" spans="2:2" ht="15.75" customHeight="1">
      <c r="B533" s="1"/>
    </row>
    <row r="534" spans="2:2" ht="15.75" customHeight="1">
      <c r="B534" s="1"/>
    </row>
    <row r="535" spans="2:2" ht="15.75" customHeight="1">
      <c r="B535" s="1"/>
    </row>
    <row r="536" spans="2:2" ht="15.75" customHeight="1">
      <c r="B536" s="1"/>
    </row>
    <row r="537" spans="2:2" ht="15.75" customHeight="1">
      <c r="B537" s="1"/>
    </row>
    <row r="538" spans="2:2" ht="15.75" customHeight="1">
      <c r="B538" s="1"/>
    </row>
    <row r="539" spans="2:2" ht="15.75" customHeight="1">
      <c r="B539" s="1"/>
    </row>
    <row r="540" spans="2:2" ht="15.75" customHeight="1">
      <c r="B540" s="1"/>
    </row>
    <row r="541" spans="2:2" ht="15.75" customHeight="1">
      <c r="B541" s="1"/>
    </row>
    <row r="542" spans="2:2" ht="15.75" customHeight="1">
      <c r="B542" s="1"/>
    </row>
    <row r="543" spans="2:2" ht="15.75" customHeight="1">
      <c r="B543" s="1"/>
    </row>
    <row r="544" spans="2:2" ht="15.75" customHeight="1">
      <c r="B544" s="1"/>
    </row>
    <row r="545" spans="2:2" ht="15.75" customHeight="1">
      <c r="B545" s="1"/>
    </row>
    <row r="546" spans="2:2" ht="15.75" customHeight="1">
      <c r="B546" s="1"/>
    </row>
    <row r="547" spans="2:2" ht="15.75" customHeight="1">
      <c r="B547" s="1"/>
    </row>
    <row r="548" spans="2:2" ht="15.75" customHeight="1">
      <c r="B548" s="1"/>
    </row>
    <row r="549" spans="2:2" ht="15.75" customHeight="1">
      <c r="B549" s="1"/>
    </row>
    <row r="550" spans="2:2" ht="15.75" customHeight="1">
      <c r="B550" s="1"/>
    </row>
    <row r="551" spans="2:2" ht="15.75" customHeight="1">
      <c r="B551" s="1"/>
    </row>
    <row r="552" spans="2:2" ht="15.75" customHeight="1">
      <c r="B552" s="1"/>
    </row>
    <row r="553" spans="2:2" ht="15.75" customHeight="1">
      <c r="B553" s="1"/>
    </row>
    <row r="554" spans="2:2" ht="15.75" customHeight="1">
      <c r="B554" s="1"/>
    </row>
    <row r="555" spans="2:2" ht="15.75" customHeight="1">
      <c r="B555" s="1"/>
    </row>
    <row r="556" spans="2:2" ht="15.75" customHeight="1">
      <c r="B556" s="1"/>
    </row>
    <row r="557" spans="2:2" ht="15.75" customHeight="1">
      <c r="B557" s="1"/>
    </row>
    <row r="558" spans="2:2" ht="15.75" customHeight="1">
      <c r="B558" s="1"/>
    </row>
    <row r="559" spans="2:2" ht="15.75" customHeight="1">
      <c r="B559" s="1"/>
    </row>
    <row r="560" spans="2:2" ht="15.75" customHeight="1">
      <c r="B560" s="1"/>
    </row>
    <row r="561" spans="2:2" ht="15.75" customHeight="1">
      <c r="B561" s="1"/>
    </row>
    <row r="562" spans="2:2" ht="15.75" customHeight="1">
      <c r="B562" s="1"/>
    </row>
    <row r="563" spans="2:2" ht="15.75" customHeight="1">
      <c r="B563" s="1"/>
    </row>
    <row r="564" spans="2:2" ht="15.75" customHeight="1">
      <c r="B564" s="1"/>
    </row>
    <row r="565" spans="2:2" ht="15.75" customHeight="1">
      <c r="B565" s="1"/>
    </row>
    <row r="566" spans="2:2" ht="15.75" customHeight="1">
      <c r="B566" s="1"/>
    </row>
    <row r="567" spans="2:2" ht="15.75" customHeight="1">
      <c r="B567" s="1"/>
    </row>
    <row r="568" spans="2:2" ht="15.75" customHeight="1">
      <c r="B568" s="1"/>
    </row>
    <row r="569" spans="2:2" ht="15.75" customHeight="1">
      <c r="B569" s="1"/>
    </row>
    <row r="570" spans="2:2" ht="15.75" customHeight="1">
      <c r="B570" s="1"/>
    </row>
    <row r="571" spans="2:2" ht="15.75" customHeight="1">
      <c r="B571" s="1"/>
    </row>
    <row r="572" spans="2:2" ht="15.75" customHeight="1">
      <c r="B572" s="1"/>
    </row>
    <row r="573" spans="2:2" ht="15.75" customHeight="1">
      <c r="B573" s="1"/>
    </row>
    <row r="574" spans="2:2" ht="15.75" customHeight="1">
      <c r="B574" s="1"/>
    </row>
    <row r="575" spans="2:2" ht="15.75" customHeight="1">
      <c r="B575" s="1"/>
    </row>
    <row r="576" spans="2:2" ht="15.75" customHeight="1">
      <c r="B576" s="1"/>
    </row>
    <row r="577" spans="2:2" ht="15.75" customHeight="1">
      <c r="B577" s="1"/>
    </row>
    <row r="578" spans="2:2" ht="15.75" customHeight="1">
      <c r="B578" s="1"/>
    </row>
    <row r="579" spans="2:2" ht="15.75" customHeight="1">
      <c r="B579" s="1"/>
    </row>
    <row r="580" spans="2:2" ht="15.75" customHeight="1">
      <c r="B580" s="1"/>
    </row>
    <row r="581" spans="2:2" ht="15.75" customHeight="1">
      <c r="B581" s="1"/>
    </row>
    <row r="582" spans="2:2" ht="15.75" customHeight="1">
      <c r="B582" s="1"/>
    </row>
    <row r="583" spans="2:2" ht="15.75" customHeight="1">
      <c r="B583" s="1"/>
    </row>
    <row r="584" spans="2:2" ht="15.75" customHeight="1">
      <c r="B584" s="1"/>
    </row>
    <row r="585" spans="2:2" ht="15.75" customHeight="1">
      <c r="B585" s="1"/>
    </row>
    <row r="586" spans="2:2" ht="15.75" customHeight="1">
      <c r="B586" s="1"/>
    </row>
    <row r="587" spans="2:2" ht="15.75" customHeight="1">
      <c r="B587" s="1"/>
    </row>
    <row r="588" spans="2:2" ht="15.75" customHeight="1">
      <c r="B588" s="1"/>
    </row>
    <row r="589" spans="2:2" ht="15.75" customHeight="1">
      <c r="B589" s="1"/>
    </row>
    <row r="590" spans="2:2" ht="15.75" customHeight="1">
      <c r="B590" s="1"/>
    </row>
    <row r="591" spans="2:2" ht="15.75" customHeight="1">
      <c r="B591" s="1"/>
    </row>
    <row r="592" spans="2:2" ht="15.75" customHeight="1">
      <c r="B592" s="1"/>
    </row>
    <row r="593" spans="2:2" ht="15.75" customHeight="1">
      <c r="B593" s="1"/>
    </row>
    <row r="594" spans="2:2" ht="15.75" customHeight="1">
      <c r="B594" s="1"/>
    </row>
    <row r="595" spans="2:2" ht="15.75" customHeight="1">
      <c r="B595" s="1"/>
    </row>
    <row r="596" spans="2:2" ht="15.75" customHeight="1">
      <c r="B596" s="1"/>
    </row>
    <row r="597" spans="2:2" ht="15.75" customHeight="1">
      <c r="B597" s="1"/>
    </row>
    <row r="598" spans="2:2" ht="15.75" customHeight="1">
      <c r="B598" s="1"/>
    </row>
    <row r="599" spans="2:2" ht="15.75" customHeight="1">
      <c r="B599" s="1"/>
    </row>
    <row r="600" spans="2:2" ht="15.75" customHeight="1">
      <c r="B600" s="1"/>
    </row>
    <row r="601" spans="2:2" ht="15.75" customHeight="1">
      <c r="B601" s="1"/>
    </row>
    <row r="602" spans="2:2" ht="15.75" customHeight="1">
      <c r="B602" s="1"/>
    </row>
    <row r="603" spans="2:2" ht="15.75" customHeight="1">
      <c r="B603" s="1"/>
    </row>
    <row r="604" spans="2:2" ht="15.75" customHeight="1">
      <c r="B604" s="1"/>
    </row>
    <row r="605" spans="2:2" ht="15.75" customHeight="1">
      <c r="B605" s="1"/>
    </row>
    <row r="606" spans="2:2" ht="15.75" customHeight="1">
      <c r="B606" s="1"/>
    </row>
    <row r="607" spans="2:2" ht="15.75" customHeight="1">
      <c r="B607" s="1"/>
    </row>
    <row r="608" spans="2:2" ht="15.75" customHeight="1">
      <c r="B608" s="1"/>
    </row>
    <row r="609" spans="2:2" ht="15.75" customHeight="1">
      <c r="B609" s="1"/>
    </row>
    <row r="610" spans="2:2" ht="15.75" customHeight="1">
      <c r="B610" s="1"/>
    </row>
    <row r="611" spans="2:2" ht="15.75" customHeight="1">
      <c r="B611" s="1"/>
    </row>
    <row r="612" spans="2:2" ht="15.75" customHeight="1">
      <c r="B612" s="1"/>
    </row>
    <row r="613" spans="2:2" ht="15.75" customHeight="1">
      <c r="B613" s="1"/>
    </row>
    <row r="614" spans="2:2" ht="15.75" customHeight="1">
      <c r="B614" s="1"/>
    </row>
    <row r="615" spans="2:2" ht="15.75" customHeight="1">
      <c r="B615" s="1"/>
    </row>
    <row r="616" spans="2:2" ht="15.75" customHeight="1">
      <c r="B616" s="1"/>
    </row>
    <row r="617" spans="2:2" ht="15.75" customHeight="1">
      <c r="B617" s="1"/>
    </row>
    <row r="618" spans="2:2" ht="15.75" customHeight="1">
      <c r="B618" s="1"/>
    </row>
    <row r="619" spans="2:2" ht="15.75" customHeight="1">
      <c r="B619" s="1"/>
    </row>
    <row r="620" spans="2:2" ht="15.75" customHeight="1">
      <c r="B620" s="1"/>
    </row>
    <row r="621" spans="2:2" ht="15.75" customHeight="1">
      <c r="B621" s="1"/>
    </row>
    <row r="622" spans="2:2" ht="15.75" customHeight="1">
      <c r="B622" s="1"/>
    </row>
    <row r="623" spans="2:2" ht="15.75" customHeight="1">
      <c r="B623" s="1"/>
    </row>
    <row r="624" spans="2:2" ht="15.75" customHeight="1">
      <c r="B624" s="1"/>
    </row>
    <row r="625" spans="2:2" ht="15.75" customHeight="1">
      <c r="B625" s="1"/>
    </row>
    <row r="626" spans="2:2" ht="15.75" customHeight="1">
      <c r="B626" s="1"/>
    </row>
    <row r="627" spans="2:2" ht="15.75" customHeight="1">
      <c r="B627" s="1"/>
    </row>
    <row r="628" spans="2:2" ht="15.75" customHeight="1">
      <c r="B628" s="1"/>
    </row>
    <row r="629" spans="2:2" ht="15.75" customHeight="1">
      <c r="B629" s="1"/>
    </row>
    <row r="630" spans="2:2" ht="15.75" customHeight="1">
      <c r="B630" s="1"/>
    </row>
    <row r="631" spans="2:2" ht="15.75" customHeight="1">
      <c r="B631" s="1"/>
    </row>
    <row r="632" spans="2:2" ht="15.75" customHeight="1">
      <c r="B632" s="1"/>
    </row>
    <row r="633" spans="2:2" ht="15.75" customHeight="1">
      <c r="B633" s="1"/>
    </row>
    <row r="634" spans="2:2" ht="15.75" customHeight="1">
      <c r="B634" s="1"/>
    </row>
    <row r="635" spans="2:2" ht="15.75" customHeight="1">
      <c r="B635" s="1"/>
    </row>
    <row r="636" spans="2:2" ht="15.75" customHeight="1">
      <c r="B636" s="1"/>
    </row>
    <row r="637" spans="2:2" ht="15.75" customHeight="1">
      <c r="B637" s="1"/>
    </row>
    <row r="638" spans="2:2" ht="15.75" customHeight="1">
      <c r="B638" s="1"/>
    </row>
    <row r="639" spans="2:2" ht="15.75" customHeight="1">
      <c r="B639" s="1"/>
    </row>
    <row r="640" spans="2:2" ht="15.75" customHeight="1">
      <c r="B640" s="1"/>
    </row>
    <row r="641" spans="2:2" ht="15.75" customHeight="1">
      <c r="B641" s="1"/>
    </row>
    <row r="642" spans="2:2" ht="15.75" customHeight="1">
      <c r="B642" s="1"/>
    </row>
    <row r="643" spans="2:2" ht="15.75" customHeight="1">
      <c r="B643" s="1"/>
    </row>
    <row r="644" spans="2:2" ht="15.75" customHeight="1">
      <c r="B644" s="1"/>
    </row>
    <row r="645" spans="2:2" ht="15.75" customHeight="1">
      <c r="B645" s="1"/>
    </row>
    <row r="646" spans="2:2" ht="15.75" customHeight="1">
      <c r="B646" s="1"/>
    </row>
    <row r="647" spans="2:2" ht="15.75" customHeight="1">
      <c r="B647" s="1"/>
    </row>
    <row r="648" spans="2:2" ht="15.75" customHeight="1">
      <c r="B648" s="1"/>
    </row>
    <row r="649" spans="2:2" ht="15.75" customHeight="1">
      <c r="B649" s="1"/>
    </row>
    <row r="650" spans="2:2" ht="15.75" customHeight="1">
      <c r="B650" s="1"/>
    </row>
    <row r="651" spans="2:2" ht="15.75" customHeight="1">
      <c r="B651" s="1"/>
    </row>
    <row r="652" spans="2:2" ht="15.75" customHeight="1">
      <c r="B652" s="1"/>
    </row>
    <row r="653" spans="2:2" ht="15.75" customHeight="1">
      <c r="B653" s="1"/>
    </row>
    <row r="654" spans="2:2" ht="15.75" customHeight="1">
      <c r="B654" s="1"/>
    </row>
    <row r="655" spans="2:2" ht="15.75" customHeight="1">
      <c r="B655" s="1"/>
    </row>
    <row r="656" spans="2:2" ht="15.75" customHeight="1">
      <c r="B656" s="1"/>
    </row>
    <row r="657" spans="2:2" ht="15.75" customHeight="1">
      <c r="B657" s="1"/>
    </row>
    <row r="658" spans="2:2" ht="15.75" customHeight="1">
      <c r="B658" s="1"/>
    </row>
    <row r="659" spans="2:2" ht="15.75" customHeight="1">
      <c r="B659" s="1"/>
    </row>
    <row r="660" spans="2:2" ht="15.75" customHeight="1">
      <c r="B660" s="1"/>
    </row>
    <row r="661" spans="2:2" ht="15.75" customHeight="1">
      <c r="B661" s="1"/>
    </row>
    <row r="662" spans="2:2" ht="15.75" customHeight="1">
      <c r="B662" s="1"/>
    </row>
    <row r="663" spans="2:2" ht="15.75" customHeight="1">
      <c r="B663" s="1"/>
    </row>
    <row r="664" spans="2:2" ht="15.75" customHeight="1">
      <c r="B664" s="1"/>
    </row>
    <row r="665" spans="2:2" ht="15.75" customHeight="1">
      <c r="B665" s="1"/>
    </row>
    <row r="666" spans="2:2" ht="15.75" customHeight="1">
      <c r="B666" s="1"/>
    </row>
    <row r="667" spans="2:2" ht="15.75" customHeight="1">
      <c r="B667" s="1"/>
    </row>
    <row r="668" spans="2:2" ht="15.75" customHeight="1">
      <c r="B668" s="1"/>
    </row>
    <row r="669" spans="2:2" ht="15.75" customHeight="1">
      <c r="B669" s="1"/>
    </row>
    <row r="670" spans="2:2" ht="15.75" customHeight="1">
      <c r="B670" s="1"/>
    </row>
    <row r="671" spans="2:2" ht="15.75" customHeight="1">
      <c r="B671" s="1"/>
    </row>
    <row r="672" spans="2:2" ht="15.75" customHeight="1">
      <c r="B672" s="1"/>
    </row>
    <row r="673" spans="2:2" ht="15.75" customHeight="1">
      <c r="B673" s="1"/>
    </row>
    <row r="674" spans="2:2" ht="15.75" customHeight="1">
      <c r="B674" s="1"/>
    </row>
    <row r="675" spans="2:2" ht="15.75" customHeight="1">
      <c r="B675" s="1"/>
    </row>
    <row r="676" spans="2:2" ht="15.75" customHeight="1">
      <c r="B676" s="1"/>
    </row>
    <row r="677" spans="2:2" ht="15.75" customHeight="1">
      <c r="B677" s="1"/>
    </row>
    <row r="678" spans="2:2" ht="15.75" customHeight="1">
      <c r="B678" s="1"/>
    </row>
    <row r="679" spans="2:2" ht="15.75" customHeight="1">
      <c r="B679" s="1"/>
    </row>
    <row r="680" spans="2:2" ht="15.75" customHeight="1">
      <c r="B680" s="1"/>
    </row>
    <row r="681" spans="2:2" ht="15.75" customHeight="1">
      <c r="B681" s="1"/>
    </row>
    <row r="682" spans="2:2" ht="15.75" customHeight="1">
      <c r="B682" s="1"/>
    </row>
    <row r="683" spans="2:2" ht="15.75" customHeight="1">
      <c r="B683" s="1"/>
    </row>
    <row r="684" spans="2:2" ht="15.75" customHeight="1">
      <c r="B684" s="1"/>
    </row>
    <row r="685" spans="2:2" ht="15.75" customHeight="1">
      <c r="B685" s="1"/>
    </row>
    <row r="686" spans="2:2" ht="15.75" customHeight="1">
      <c r="B686" s="1"/>
    </row>
    <row r="687" spans="2:2" ht="15.75" customHeight="1">
      <c r="B687" s="1"/>
    </row>
    <row r="688" spans="2:2" ht="15.75" customHeight="1">
      <c r="B688" s="1"/>
    </row>
    <row r="689" spans="2:2" ht="15.75" customHeight="1">
      <c r="B689" s="1"/>
    </row>
    <row r="690" spans="2:2" ht="15.75" customHeight="1">
      <c r="B690" s="1"/>
    </row>
    <row r="691" spans="2:2" ht="15.75" customHeight="1">
      <c r="B691" s="1"/>
    </row>
    <row r="692" spans="2:2" ht="15.75" customHeight="1">
      <c r="B692" s="1"/>
    </row>
    <row r="693" spans="2:2" ht="15.75" customHeight="1">
      <c r="B693" s="1"/>
    </row>
    <row r="694" spans="2:2" ht="15.75" customHeight="1">
      <c r="B694" s="1"/>
    </row>
    <row r="695" spans="2:2" ht="15.75" customHeight="1">
      <c r="B695" s="1"/>
    </row>
    <row r="696" spans="2:2" ht="15.75" customHeight="1">
      <c r="B696" s="1"/>
    </row>
    <row r="697" spans="2:2" ht="15.75" customHeight="1">
      <c r="B697" s="1"/>
    </row>
    <row r="698" spans="2:2" ht="15.75" customHeight="1">
      <c r="B698" s="1"/>
    </row>
    <row r="699" spans="2:2" ht="15.75" customHeight="1">
      <c r="B699" s="1"/>
    </row>
    <row r="700" spans="2:2" ht="15.75" customHeight="1">
      <c r="B700" s="1"/>
    </row>
    <row r="701" spans="2:2" ht="15.75" customHeight="1">
      <c r="B701" s="1"/>
    </row>
    <row r="702" spans="2:2" ht="15.75" customHeight="1">
      <c r="B702" s="1"/>
    </row>
    <row r="703" spans="2:2" ht="15.75" customHeight="1">
      <c r="B703" s="1"/>
    </row>
    <row r="704" spans="2:2" ht="15.75" customHeight="1">
      <c r="B704" s="1"/>
    </row>
    <row r="705" spans="2:2" ht="15.75" customHeight="1">
      <c r="B705" s="1"/>
    </row>
    <row r="706" spans="2:2" ht="15.75" customHeight="1">
      <c r="B706" s="1"/>
    </row>
    <row r="707" spans="2:2" ht="15.75" customHeight="1">
      <c r="B707" s="1"/>
    </row>
    <row r="708" spans="2:2" ht="15.75" customHeight="1">
      <c r="B708" s="1"/>
    </row>
    <row r="709" spans="2:2" ht="15.75" customHeight="1">
      <c r="B709" s="1"/>
    </row>
    <row r="710" spans="2:2" ht="15.75" customHeight="1">
      <c r="B710" s="1"/>
    </row>
    <row r="711" spans="2:2" ht="15.75" customHeight="1">
      <c r="B711" s="1"/>
    </row>
    <row r="712" spans="2:2" ht="15.75" customHeight="1">
      <c r="B712" s="1"/>
    </row>
    <row r="713" spans="2:2" ht="15.75" customHeight="1">
      <c r="B713" s="1"/>
    </row>
    <row r="714" spans="2:2" ht="15.75" customHeight="1">
      <c r="B714" s="1"/>
    </row>
    <row r="715" spans="2:2" ht="15.75" customHeight="1">
      <c r="B715" s="1"/>
    </row>
    <row r="716" spans="2:2" ht="15.75" customHeight="1">
      <c r="B716" s="1"/>
    </row>
    <row r="717" spans="2:2" ht="15.75" customHeight="1">
      <c r="B717" s="1"/>
    </row>
    <row r="718" spans="2:2" ht="15.75" customHeight="1">
      <c r="B718" s="1"/>
    </row>
    <row r="719" spans="2:2" ht="15.75" customHeight="1">
      <c r="B719" s="1"/>
    </row>
    <row r="720" spans="2:2" ht="15.75" customHeight="1">
      <c r="B720" s="1"/>
    </row>
    <row r="721" spans="2:2" ht="15.75" customHeight="1">
      <c r="B721" s="1"/>
    </row>
    <row r="722" spans="2:2" ht="15.75" customHeight="1">
      <c r="B722" s="1"/>
    </row>
    <row r="723" spans="2:2" ht="15.75" customHeight="1">
      <c r="B723" s="1"/>
    </row>
    <row r="724" spans="2:2" ht="15.75" customHeight="1">
      <c r="B724" s="1"/>
    </row>
    <row r="725" spans="2:2" ht="15.75" customHeight="1">
      <c r="B725" s="1"/>
    </row>
    <row r="726" spans="2:2" ht="15.75" customHeight="1">
      <c r="B726" s="1"/>
    </row>
    <row r="727" spans="2:2" ht="15.75" customHeight="1">
      <c r="B727" s="1"/>
    </row>
    <row r="728" spans="2:2" ht="15.75" customHeight="1">
      <c r="B728" s="1"/>
    </row>
    <row r="729" spans="2:2" ht="15.75" customHeight="1">
      <c r="B729" s="1"/>
    </row>
    <row r="730" spans="2:2" ht="15.75" customHeight="1">
      <c r="B730" s="1"/>
    </row>
    <row r="731" spans="2:2" ht="15.75" customHeight="1">
      <c r="B731" s="1"/>
    </row>
    <row r="732" spans="2:2" ht="15.75" customHeight="1">
      <c r="B732" s="1"/>
    </row>
    <row r="733" spans="2:2" ht="15.75" customHeight="1">
      <c r="B733" s="1"/>
    </row>
    <row r="734" spans="2:2" ht="15.75" customHeight="1">
      <c r="B734" s="1"/>
    </row>
    <row r="735" spans="2:2" ht="15.75" customHeight="1">
      <c r="B735" s="1"/>
    </row>
    <row r="736" spans="2:2" ht="15.75" customHeight="1">
      <c r="B736" s="1"/>
    </row>
    <row r="737" spans="2:2" ht="15.75" customHeight="1">
      <c r="B737" s="1"/>
    </row>
    <row r="738" spans="2:2" ht="15.75" customHeight="1">
      <c r="B738" s="1"/>
    </row>
    <row r="739" spans="2:2" ht="15.75" customHeight="1">
      <c r="B739" s="1"/>
    </row>
    <row r="740" spans="2:2" ht="15.75" customHeight="1">
      <c r="B740" s="1"/>
    </row>
    <row r="741" spans="2:2" ht="15.75" customHeight="1">
      <c r="B741" s="1"/>
    </row>
    <row r="742" spans="2:2" ht="15.75" customHeight="1">
      <c r="B742" s="1"/>
    </row>
    <row r="743" spans="2:2" ht="15.75" customHeight="1">
      <c r="B743" s="1"/>
    </row>
    <row r="744" spans="2:2" ht="15.75" customHeight="1">
      <c r="B744" s="1"/>
    </row>
    <row r="745" spans="2:2" ht="15.75" customHeight="1">
      <c r="B745" s="1"/>
    </row>
    <row r="746" spans="2:2" ht="15.75" customHeight="1">
      <c r="B746" s="1"/>
    </row>
    <row r="747" spans="2:2" ht="15.75" customHeight="1">
      <c r="B747" s="1"/>
    </row>
    <row r="748" spans="2:2" ht="15.75" customHeight="1">
      <c r="B748" s="1"/>
    </row>
    <row r="749" spans="2:2" ht="15.75" customHeight="1">
      <c r="B749" s="1"/>
    </row>
    <row r="750" spans="2:2" ht="15.75" customHeight="1">
      <c r="B750" s="1"/>
    </row>
    <row r="751" spans="2:2" ht="15.75" customHeight="1">
      <c r="B751" s="1"/>
    </row>
    <row r="752" spans="2:2" ht="15.75" customHeight="1">
      <c r="B752" s="1"/>
    </row>
    <row r="753" spans="2:2" ht="15.75" customHeight="1">
      <c r="B753" s="1"/>
    </row>
    <row r="754" spans="2:2" ht="15.75" customHeight="1">
      <c r="B754" s="1"/>
    </row>
    <row r="755" spans="2:2" ht="15.75" customHeight="1">
      <c r="B755" s="1"/>
    </row>
    <row r="756" spans="2:2" ht="15.75" customHeight="1">
      <c r="B756" s="1"/>
    </row>
    <row r="757" spans="2:2" ht="15.75" customHeight="1">
      <c r="B757" s="1"/>
    </row>
    <row r="758" spans="2:2" ht="15.75" customHeight="1">
      <c r="B758" s="1"/>
    </row>
    <row r="759" spans="2:2" ht="15.75" customHeight="1">
      <c r="B759" s="1"/>
    </row>
    <row r="760" spans="2:2" ht="15.75" customHeight="1">
      <c r="B760" s="1"/>
    </row>
    <row r="761" spans="2:2" ht="15.75" customHeight="1">
      <c r="B761" s="1"/>
    </row>
    <row r="762" spans="2:2" ht="15.75" customHeight="1">
      <c r="B762" s="1"/>
    </row>
    <row r="763" spans="2:2" ht="15.75" customHeight="1">
      <c r="B763" s="1"/>
    </row>
    <row r="764" spans="2:2" ht="15.75" customHeight="1">
      <c r="B764" s="1"/>
    </row>
    <row r="765" spans="2:2" ht="15.75" customHeight="1">
      <c r="B765" s="1"/>
    </row>
    <row r="766" spans="2:2" ht="15.75" customHeight="1">
      <c r="B766" s="1"/>
    </row>
    <row r="767" spans="2:2" ht="15.75" customHeight="1">
      <c r="B767" s="1"/>
    </row>
    <row r="768" spans="2:2" ht="15.75" customHeight="1">
      <c r="B768" s="1"/>
    </row>
    <row r="769" spans="2:2" ht="15.75" customHeight="1">
      <c r="B769" s="1"/>
    </row>
    <row r="770" spans="2:2" ht="15.75" customHeight="1">
      <c r="B770" s="1"/>
    </row>
    <row r="771" spans="2:2" ht="15.75" customHeight="1">
      <c r="B771" s="1"/>
    </row>
    <row r="772" spans="2:2" ht="15.75" customHeight="1">
      <c r="B772" s="1"/>
    </row>
    <row r="773" spans="2:2" ht="15.75" customHeight="1">
      <c r="B773" s="1"/>
    </row>
    <row r="774" spans="2:2" ht="15.75" customHeight="1">
      <c r="B774" s="1"/>
    </row>
    <row r="775" spans="2:2" ht="15.75" customHeight="1">
      <c r="B775" s="1"/>
    </row>
    <row r="776" spans="2:2" ht="15.75" customHeight="1">
      <c r="B776" s="1"/>
    </row>
    <row r="777" spans="2:2" ht="15.75" customHeight="1">
      <c r="B777" s="1"/>
    </row>
    <row r="778" spans="2:2" ht="15.75" customHeight="1">
      <c r="B778" s="1"/>
    </row>
    <row r="779" spans="2:2" ht="15.75" customHeight="1">
      <c r="B779" s="1"/>
    </row>
    <row r="780" spans="2:2" ht="15.75" customHeight="1">
      <c r="B780" s="1"/>
    </row>
    <row r="781" spans="2:2" ht="15.75" customHeight="1">
      <c r="B781" s="1"/>
    </row>
    <row r="782" spans="2:2" ht="15.75" customHeight="1">
      <c r="B782" s="1"/>
    </row>
    <row r="783" spans="2:2" ht="15.75" customHeight="1">
      <c r="B783" s="1"/>
    </row>
    <row r="784" spans="2:2" ht="15.75" customHeight="1">
      <c r="B784" s="1"/>
    </row>
    <row r="785" spans="2:2" ht="15.75" customHeight="1">
      <c r="B785" s="1"/>
    </row>
    <row r="786" spans="2:2" ht="15.75" customHeight="1">
      <c r="B786" s="1"/>
    </row>
    <row r="787" spans="2:2" ht="15.75" customHeight="1">
      <c r="B787" s="1"/>
    </row>
    <row r="788" spans="2:2" ht="15.75" customHeight="1">
      <c r="B788" s="1"/>
    </row>
    <row r="789" spans="2:2" ht="15.75" customHeight="1">
      <c r="B789" s="1"/>
    </row>
    <row r="790" spans="2:2" ht="15.75" customHeight="1">
      <c r="B790" s="1"/>
    </row>
    <row r="791" spans="2:2" ht="15.75" customHeight="1">
      <c r="B791" s="1"/>
    </row>
    <row r="792" spans="2:2" ht="15.75" customHeight="1">
      <c r="B792" s="1"/>
    </row>
    <row r="793" spans="2:2" ht="15.75" customHeight="1">
      <c r="B793" s="1"/>
    </row>
    <row r="794" spans="2:2" ht="15.75" customHeight="1">
      <c r="B794" s="1"/>
    </row>
    <row r="795" spans="2:2" ht="15.75" customHeight="1">
      <c r="B795" s="1"/>
    </row>
    <row r="796" spans="2:2" ht="15.75" customHeight="1">
      <c r="B796" s="1"/>
    </row>
    <row r="797" spans="2:2" ht="15.75" customHeight="1">
      <c r="B797" s="1"/>
    </row>
    <row r="798" spans="2:2" ht="15.75" customHeight="1">
      <c r="B798" s="1"/>
    </row>
    <row r="799" spans="2:2" ht="15.75" customHeight="1">
      <c r="B799" s="1"/>
    </row>
    <row r="800" spans="2:2" ht="15.75" customHeight="1">
      <c r="B800" s="1"/>
    </row>
    <row r="801" spans="2:2" ht="15.75" customHeight="1">
      <c r="B801" s="1"/>
    </row>
    <row r="802" spans="2:2" ht="15.75" customHeight="1">
      <c r="B802" s="1"/>
    </row>
    <row r="803" spans="2:2" ht="15.75" customHeight="1">
      <c r="B803" s="1"/>
    </row>
    <row r="804" spans="2:2" ht="15.75" customHeight="1">
      <c r="B804" s="1"/>
    </row>
    <row r="805" spans="2:2" ht="15.75" customHeight="1">
      <c r="B805" s="1"/>
    </row>
    <row r="806" spans="2:2" ht="15.75" customHeight="1">
      <c r="B806" s="1"/>
    </row>
    <row r="807" spans="2:2" ht="15.75" customHeight="1">
      <c r="B807" s="1"/>
    </row>
    <row r="808" spans="2:2" ht="15.75" customHeight="1">
      <c r="B808" s="1"/>
    </row>
    <row r="809" spans="2:2" ht="15.75" customHeight="1">
      <c r="B809" s="1"/>
    </row>
    <row r="810" spans="2:2" ht="15.75" customHeight="1">
      <c r="B810" s="1"/>
    </row>
    <row r="811" spans="2:2" ht="15.75" customHeight="1">
      <c r="B811" s="1"/>
    </row>
    <row r="812" spans="2:2" ht="15.75" customHeight="1">
      <c r="B812" s="1"/>
    </row>
    <row r="813" spans="2:2" ht="15.75" customHeight="1">
      <c r="B813" s="1"/>
    </row>
    <row r="814" spans="2:2" ht="15.75" customHeight="1">
      <c r="B814" s="1"/>
    </row>
    <row r="815" spans="2:2" ht="15.75" customHeight="1">
      <c r="B815" s="1"/>
    </row>
    <row r="816" spans="2:2" ht="15.75" customHeight="1">
      <c r="B816" s="1"/>
    </row>
    <row r="817" spans="2:2" ht="15.75" customHeight="1">
      <c r="B817" s="1"/>
    </row>
    <row r="818" spans="2:2" ht="15.75" customHeight="1">
      <c r="B818" s="1"/>
    </row>
    <row r="819" spans="2:2" ht="15.75" customHeight="1">
      <c r="B819" s="1"/>
    </row>
    <row r="820" spans="2:2" ht="15.75" customHeight="1">
      <c r="B820" s="1"/>
    </row>
    <row r="821" spans="2:2" ht="15.75" customHeight="1">
      <c r="B821" s="1"/>
    </row>
    <row r="822" spans="2:2" ht="15.75" customHeight="1">
      <c r="B822" s="1"/>
    </row>
    <row r="823" spans="2:2" ht="15.75" customHeight="1">
      <c r="B823" s="1"/>
    </row>
    <row r="824" spans="2:2" ht="15.75" customHeight="1">
      <c r="B824" s="1"/>
    </row>
    <row r="825" spans="2:2" ht="15.75" customHeight="1">
      <c r="B825" s="1"/>
    </row>
    <row r="826" spans="2:2" ht="15.75" customHeight="1">
      <c r="B826" s="1"/>
    </row>
    <row r="827" spans="2:2" ht="15.75" customHeight="1">
      <c r="B827" s="1"/>
    </row>
    <row r="828" spans="2:2" ht="15.75" customHeight="1">
      <c r="B828" s="1"/>
    </row>
    <row r="829" spans="2:2" ht="15.75" customHeight="1">
      <c r="B829" s="1"/>
    </row>
    <row r="830" spans="2:2" ht="15.75" customHeight="1">
      <c r="B830" s="1"/>
    </row>
    <row r="831" spans="2:2" ht="15.75" customHeight="1">
      <c r="B831" s="1"/>
    </row>
    <row r="832" spans="2:2" ht="15.75" customHeight="1">
      <c r="B832" s="1"/>
    </row>
    <row r="833" spans="2:2" ht="15.75" customHeight="1">
      <c r="B833" s="1"/>
    </row>
    <row r="834" spans="2:2" ht="15.75" customHeight="1">
      <c r="B834" s="1"/>
    </row>
    <row r="835" spans="2:2" ht="15.75" customHeight="1">
      <c r="B835" s="1"/>
    </row>
    <row r="836" spans="2:2" ht="15.75" customHeight="1">
      <c r="B836" s="1"/>
    </row>
    <row r="837" spans="2:2" ht="15.75" customHeight="1">
      <c r="B837" s="1"/>
    </row>
    <row r="838" spans="2:2" ht="15.75" customHeight="1">
      <c r="B838" s="1"/>
    </row>
    <row r="839" spans="2:2" ht="15.75" customHeight="1">
      <c r="B839" s="1"/>
    </row>
    <row r="840" spans="2:2" ht="15.75" customHeight="1">
      <c r="B840" s="1"/>
    </row>
    <row r="841" spans="2:2" ht="15.75" customHeight="1">
      <c r="B841" s="1"/>
    </row>
    <row r="842" spans="2:2" ht="15.75" customHeight="1">
      <c r="B842" s="1"/>
    </row>
    <row r="843" spans="2:2" ht="15.75" customHeight="1">
      <c r="B843" s="1"/>
    </row>
    <row r="844" spans="2:2" ht="15.75" customHeight="1">
      <c r="B844" s="1"/>
    </row>
    <row r="845" spans="2:2" ht="15.75" customHeight="1">
      <c r="B845" s="1"/>
    </row>
    <row r="846" spans="2:2" ht="15.75" customHeight="1">
      <c r="B846" s="1"/>
    </row>
    <row r="847" spans="2:2" ht="15.75" customHeight="1">
      <c r="B847" s="1"/>
    </row>
    <row r="848" spans="2:2" ht="15.75" customHeight="1">
      <c r="B848" s="1"/>
    </row>
    <row r="849" spans="2:2" ht="15.75" customHeight="1">
      <c r="B849" s="1"/>
    </row>
    <row r="850" spans="2:2" ht="15.75" customHeight="1">
      <c r="B850" s="1"/>
    </row>
    <row r="851" spans="2:2" ht="15.75" customHeight="1">
      <c r="B851" s="1"/>
    </row>
    <row r="852" spans="2:2" ht="15.75" customHeight="1">
      <c r="B852" s="1"/>
    </row>
    <row r="853" spans="2:2" ht="15.75" customHeight="1">
      <c r="B853" s="1"/>
    </row>
    <row r="854" spans="2:2" ht="15.75" customHeight="1">
      <c r="B854" s="1"/>
    </row>
    <row r="855" spans="2:2" ht="15.75" customHeight="1">
      <c r="B855" s="1"/>
    </row>
    <row r="856" spans="2:2" ht="15.75" customHeight="1">
      <c r="B856" s="1"/>
    </row>
    <row r="857" spans="2:2" ht="15.75" customHeight="1">
      <c r="B857" s="1"/>
    </row>
    <row r="858" spans="2:2" ht="15.75" customHeight="1">
      <c r="B858" s="1"/>
    </row>
    <row r="859" spans="2:2" ht="15.75" customHeight="1">
      <c r="B859" s="1"/>
    </row>
    <row r="860" spans="2:2" ht="15.75" customHeight="1">
      <c r="B860" s="1"/>
    </row>
    <row r="861" spans="2:2" ht="15.75" customHeight="1">
      <c r="B861" s="1"/>
    </row>
    <row r="862" spans="2:2" ht="15.75" customHeight="1">
      <c r="B862" s="1"/>
    </row>
    <row r="863" spans="2:2" ht="15.75" customHeight="1">
      <c r="B863" s="1"/>
    </row>
    <row r="864" spans="2:2" ht="15.75" customHeight="1">
      <c r="B864" s="1"/>
    </row>
    <row r="865" spans="2:2" ht="15.75" customHeight="1">
      <c r="B865" s="1"/>
    </row>
    <row r="866" spans="2:2" ht="15.75" customHeight="1">
      <c r="B866" s="1"/>
    </row>
    <row r="867" spans="2:2" ht="15.75" customHeight="1">
      <c r="B867" s="1"/>
    </row>
    <row r="868" spans="2:2" ht="15.75" customHeight="1">
      <c r="B868" s="1"/>
    </row>
    <row r="869" spans="2:2" ht="15.75" customHeight="1">
      <c r="B869" s="1"/>
    </row>
    <row r="870" spans="2:2" ht="15.75" customHeight="1">
      <c r="B870" s="1"/>
    </row>
    <row r="871" spans="2:2" ht="15.75" customHeight="1">
      <c r="B871" s="1"/>
    </row>
    <row r="872" spans="2:2" ht="15.75" customHeight="1">
      <c r="B872" s="1"/>
    </row>
    <row r="873" spans="2:2" ht="15.75" customHeight="1">
      <c r="B873" s="1"/>
    </row>
    <row r="874" spans="2:2" ht="15.75" customHeight="1">
      <c r="B874" s="1"/>
    </row>
    <row r="875" spans="2:2" ht="15.75" customHeight="1">
      <c r="B875" s="1"/>
    </row>
    <row r="876" spans="2:2" ht="15.75" customHeight="1">
      <c r="B876" s="1"/>
    </row>
    <row r="877" spans="2:2" ht="15.75" customHeight="1">
      <c r="B877" s="1"/>
    </row>
    <row r="878" spans="2:2" ht="15.75" customHeight="1">
      <c r="B878" s="1"/>
    </row>
    <row r="879" spans="2:2" ht="15.75" customHeight="1">
      <c r="B879" s="1"/>
    </row>
    <row r="880" spans="2:2" ht="15.75" customHeight="1">
      <c r="B880" s="1"/>
    </row>
    <row r="881" spans="2:2" ht="15.75" customHeight="1">
      <c r="B881" s="1"/>
    </row>
    <row r="882" spans="2:2" ht="15.75" customHeight="1">
      <c r="B882" s="1"/>
    </row>
    <row r="883" spans="2:2" ht="15.75" customHeight="1">
      <c r="B883" s="1"/>
    </row>
    <row r="884" spans="2:2" ht="15.75" customHeight="1">
      <c r="B884" s="1"/>
    </row>
    <row r="885" spans="2:2" ht="15.75" customHeight="1">
      <c r="B885" s="1"/>
    </row>
    <row r="886" spans="2:2" ht="15.75" customHeight="1">
      <c r="B886" s="1"/>
    </row>
    <row r="887" spans="2:2" ht="15.75" customHeight="1">
      <c r="B887" s="1"/>
    </row>
    <row r="888" spans="2:2" ht="15.75" customHeight="1">
      <c r="B888" s="1"/>
    </row>
    <row r="889" spans="2:2" ht="15.75" customHeight="1">
      <c r="B889" s="1"/>
    </row>
    <row r="890" spans="2:2" ht="15.75" customHeight="1">
      <c r="B890" s="1"/>
    </row>
    <row r="891" spans="2:2" ht="15.75" customHeight="1">
      <c r="B891" s="1"/>
    </row>
    <row r="892" spans="2:2" ht="15.75" customHeight="1">
      <c r="B892" s="1"/>
    </row>
    <row r="893" spans="2:2" ht="15.75" customHeight="1">
      <c r="B893" s="1"/>
    </row>
    <row r="894" spans="2:2" ht="15.75" customHeight="1">
      <c r="B894" s="1"/>
    </row>
    <row r="895" spans="2:2" ht="15.75" customHeight="1">
      <c r="B895" s="1"/>
    </row>
    <row r="896" spans="2:2" ht="15.75" customHeight="1">
      <c r="B896" s="1"/>
    </row>
    <row r="897" spans="2:2" ht="15.75" customHeight="1">
      <c r="B897" s="1"/>
    </row>
    <row r="898" spans="2:2" ht="15.75" customHeight="1">
      <c r="B898" s="1"/>
    </row>
    <row r="899" spans="2:2" ht="15.75" customHeight="1">
      <c r="B899" s="1"/>
    </row>
    <row r="900" spans="2:2" ht="15.75" customHeight="1">
      <c r="B900" s="1"/>
    </row>
    <row r="901" spans="2:2" ht="15.75" customHeight="1">
      <c r="B901" s="1"/>
    </row>
    <row r="902" spans="2:2" ht="15.75" customHeight="1">
      <c r="B902" s="1"/>
    </row>
    <row r="903" spans="2:2" ht="15.75" customHeight="1">
      <c r="B903" s="1"/>
    </row>
    <row r="904" spans="2:2" ht="15.75" customHeight="1">
      <c r="B904" s="1"/>
    </row>
    <row r="905" spans="2:2" ht="15.75" customHeight="1">
      <c r="B905" s="1"/>
    </row>
    <row r="906" spans="2:2" ht="15.75" customHeight="1">
      <c r="B906" s="1"/>
    </row>
    <row r="907" spans="2:2" ht="15.75" customHeight="1">
      <c r="B907" s="1"/>
    </row>
    <row r="908" spans="2:2" ht="15.75" customHeight="1">
      <c r="B908" s="1"/>
    </row>
    <row r="909" spans="2:2" ht="15.75" customHeight="1">
      <c r="B909" s="1"/>
    </row>
    <row r="910" spans="2:2" ht="15.75" customHeight="1">
      <c r="B910" s="1"/>
    </row>
    <row r="911" spans="2:2" ht="15.75" customHeight="1">
      <c r="B911" s="1"/>
    </row>
    <row r="912" spans="2:2" ht="15.75" customHeight="1">
      <c r="B912" s="1"/>
    </row>
    <row r="913" spans="2:2" ht="15.75" customHeight="1">
      <c r="B913" s="1"/>
    </row>
    <row r="914" spans="2:2" ht="15.75" customHeight="1">
      <c r="B914" s="1"/>
    </row>
    <row r="915" spans="2:2" ht="15.75" customHeight="1">
      <c r="B915" s="1"/>
    </row>
    <row r="916" spans="2:2" ht="15.75" customHeight="1">
      <c r="B916" s="1"/>
    </row>
    <row r="917" spans="2:2" ht="15.75" customHeight="1">
      <c r="B917" s="1"/>
    </row>
    <row r="918" spans="2:2" ht="15.75" customHeight="1">
      <c r="B918" s="1"/>
    </row>
    <row r="919" spans="2:2" ht="15.75" customHeight="1">
      <c r="B919" s="1"/>
    </row>
    <row r="920" spans="2:2" ht="15.75" customHeight="1">
      <c r="B920" s="1"/>
    </row>
    <row r="921" spans="2:2" ht="15.75" customHeight="1">
      <c r="B921" s="1"/>
    </row>
    <row r="922" spans="2:2" ht="15.75" customHeight="1">
      <c r="B922" s="1"/>
    </row>
    <row r="923" spans="2:2" ht="15.75" customHeight="1">
      <c r="B923" s="1"/>
    </row>
    <row r="924" spans="2:2" ht="15.75" customHeight="1">
      <c r="B924" s="1"/>
    </row>
    <row r="925" spans="2:2" ht="15.75" customHeight="1">
      <c r="B925" s="1"/>
    </row>
    <row r="926" spans="2:2" ht="15.75" customHeight="1">
      <c r="B926" s="1"/>
    </row>
    <row r="927" spans="2:2" ht="15.75" customHeight="1">
      <c r="B927" s="1"/>
    </row>
    <row r="928" spans="2:2" ht="15.75" customHeight="1">
      <c r="B928" s="1"/>
    </row>
    <row r="929" spans="2:2" ht="15.75" customHeight="1">
      <c r="B929" s="1"/>
    </row>
    <row r="930" spans="2:2" ht="15.75" customHeight="1">
      <c r="B930" s="1"/>
    </row>
    <row r="931" spans="2:2" ht="15.75" customHeight="1">
      <c r="B931" s="1"/>
    </row>
    <row r="932" spans="2:2" ht="15.75" customHeight="1">
      <c r="B932" s="1"/>
    </row>
    <row r="933" spans="2:2" ht="15.75" customHeight="1">
      <c r="B933" s="1"/>
    </row>
    <row r="934" spans="2:2" ht="15.75" customHeight="1">
      <c r="B934" s="1"/>
    </row>
    <row r="935" spans="2:2" ht="15.75" customHeight="1">
      <c r="B935" s="1"/>
    </row>
    <row r="936" spans="2:2" ht="15.75" customHeight="1">
      <c r="B936" s="1"/>
    </row>
    <row r="937" spans="2:2" ht="15.75" customHeight="1">
      <c r="B937" s="1"/>
    </row>
    <row r="938" spans="2:2" ht="15.75" customHeight="1">
      <c r="B938" s="1"/>
    </row>
    <row r="939" spans="2:2" ht="15.75" customHeight="1">
      <c r="B939" s="1"/>
    </row>
    <row r="940" spans="2:2" ht="15.75" customHeight="1">
      <c r="B940" s="1"/>
    </row>
    <row r="941" spans="2:2" ht="15.75" customHeight="1">
      <c r="B941" s="1"/>
    </row>
    <row r="942" spans="2:2" ht="15.75" customHeight="1">
      <c r="B942" s="1"/>
    </row>
    <row r="943" spans="2:2" ht="15.75" customHeight="1">
      <c r="B943" s="1"/>
    </row>
    <row r="944" spans="2:2" ht="15.75" customHeight="1">
      <c r="B944" s="1"/>
    </row>
    <row r="945" spans="2:2" ht="15.75" customHeight="1">
      <c r="B945" s="1"/>
    </row>
    <row r="946" spans="2:2" ht="15.75" customHeight="1">
      <c r="B946" s="1"/>
    </row>
    <row r="947" spans="2:2" ht="15.75" customHeight="1">
      <c r="B947" s="1"/>
    </row>
    <row r="948" spans="2:2" ht="15.75" customHeight="1">
      <c r="B948" s="1"/>
    </row>
    <row r="949" spans="2:2" ht="15.75" customHeight="1">
      <c r="B949" s="1"/>
    </row>
    <row r="950" spans="2:2" ht="15.75" customHeight="1">
      <c r="B950" s="1"/>
    </row>
    <row r="951" spans="2:2" ht="15.75" customHeight="1">
      <c r="B951" s="1"/>
    </row>
    <row r="952" spans="2:2" ht="15.75" customHeight="1">
      <c r="B952" s="1"/>
    </row>
    <row r="953" spans="2:2" ht="15.75" customHeight="1">
      <c r="B953" s="1"/>
    </row>
    <row r="954" spans="2:2" ht="15.75" customHeight="1">
      <c r="B954" s="1"/>
    </row>
    <row r="955" spans="2:2" ht="15.75" customHeight="1">
      <c r="B955" s="1"/>
    </row>
    <row r="956" spans="2:2" ht="15.75" customHeight="1">
      <c r="B956" s="1"/>
    </row>
    <row r="957" spans="2:2" ht="15.75" customHeight="1">
      <c r="B957" s="1"/>
    </row>
    <row r="958" spans="2:2" ht="15.75" customHeight="1">
      <c r="B958" s="1"/>
    </row>
    <row r="959" spans="2:2" ht="15.75" customHeight="1">
      <c r="B959" s="1"/>
    </row>
    <row r="960" spans="2:2" ht="15.75" customHeight="1">
      <c r="B960" s="1"/>
    </row>
    <row r="961" spans="2:2" ht="15.75" customHeight="1">
      <c r="B961" s="1"/>
    </row>
    <row r="962" spans="2:2" ht="15.75" customHeight="1">
      <c r="B962" s="1"/>
    </row>
    <row r="963" spans="2:2" ht="15.75" customHeight="1">
      <c r="B963" s="1"/>
    </row>
    <row r="964" spans="2:2" ht="15.75" customHeight="1">
      <c r="B964" s="1"/>
    </row>
    <row r="965" spans="2:2" ht="15.75" customHeight="1">
      <c r="B965" s="1"/>
    </row>
    <row r="966" spans="2:2" ht="15.75" customHeight="1">
      <c r="B966" s="1"/>
    </row>
    <row r="967" spans="2:2" ht="15.75" customHeight="1">
      <c r="B967" s="1"/>
    </row>
    <row r="968" spans="2:2" ht="15.75" customHeight="1">
      <c r="B968" s="1"/>
    </row>
    <row r="969" spans="2:2" ht="15.75" customHeight="1">
      <c r="B969" s="1"/>
    </row>
    <row r="970" spans="2:2" ht="15.75" customHeight="1">
      <c r="B970" s="1"/>
    </row>
    <row r="971" spans="2:2" ht="15.75" customHeight="1">
      <c r="B971" s="1"/>
    </row>
    <row r="972" spans="2:2" ht="15.75" customHeight="1">
      <c r="B972" s="1"/>
    </row>
    <row r="973" spans="2:2" ht="15.75" customHeight="1">
      <c r="B973" s="1"/>
    </row>
    <row r="974" spans="2:2" ht="15.75" customHeight="1">
      <c r="B974" s="1"/>
    </row>
    <row r="975" spans="2:2" ht="15.75" customHeight="1">
      <c r="B975" s="1"/>
    </row>
    <row r="976" spans="2:2" ht="15.75" customHeight="1">
      <c r="B976" s="1"/>
    </row>
    <row r="977" spans="2:2" ht="15.75" customHeight="1">
      <c r="B977" s="1"/>
    </row>
    <row r="978" spans="2:2" ht="15.75" customHeight="1">
      <c r="B978" s="1"/>
    </row>
    <row r="979" spans="2:2" ht="15.75" customHeight="1">
      <c r="B979" s="1"/>
    </row>
    <row r="980" spans="2:2" ht="15.75" customHeight="1">
      <c r="B980" s="1"/>
    </row>
    <row r="981" spans="2:2" ht="15.75" customHeight="1">
      <c r="B981" s="1"/>
    </row>
    <row r="982" spans="2:2" ht="15.75" customHeight="1">
      <c r="B982" s="1"/>
    </row>
    <row r="983" spans="2:2" ht="15.75" customHeight="1">
      <c r="B983" s="1"/>
    </row>
    <row r="984" spans="2:2" ht="15.75" customHeight="1">
      <c r="B984" s="1"/>
    </row>
    <row r="985" spans="2:2" ht="15.75" customHeight="1">
      <c r="B985" s="1"/>
    </row>
    <row r="986" spans="2:2" ht="15.75" customHeight="1">
      <c r="B986" s="1"/>
    </row>
    <row r="987" spans="2:2" ht="15.75" customHeight="1">
      <c r="B987" s="1"/>
    </row>
    <row r="988" spans="2:2" ht="15.75" customHeight="1">
      <c r="B988" s="1"/>
    </row>
    <row r="989" spans="2:2" ht="15.75" customHeight="1">
      <c r="B989" s="1"/>
    </row>
    <row r="990" spans="2:2" ht="15.75" customHeight="1">
      <c r="B990" s="1"/>
    </row>
    <row r="991" spans="2:2" ht="15.75" customHeight="1">
      <c r="B991" s="1"/>
    </row>
    <row r="992" spans="2:2" ht="15.75" customHeight="1">
      <c r="B992" s="1"/>
    </row>
    <row r="993" spans="2:2" ht="15.75" customHeight="1">
      <c r="B993" s="1"/>
    </row>
    <row r="994" spans="2:2" ht="15.75" customHeight="1">
      <c r="B994" s="1"/>
    </row>
    <row r="995" spans="2:2" ht="15.75" customHeight="1">
      <c r="B995" s="1"/>
    </row>
    <row r="996" spans="2:2" ht="15.75" customHeight="1">
      <c r="B996" s="1"/>
    </row>
    <row r="997" spans="2:2" ht="15.75" customHeight="1">
      <c r="B997" s="1"/>
    </row>
    <row r="998" spans="2:2" ht="15.75" customHeight="1">
      <c r="B998" s="1"/>
    </row>
    <row r="999" spans="2:2" ht="15.75" customHeight="1">
      <c r="B999" s="1"/>
    </row>
    <row r="1000" spans="2:2" ht="15.75" customHeight="1">
      <c r="B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baseColWidth="10" defaultColWidth="14.42578125" defaultRowHeight="15" customHeight="1"/>
  <cols>
    <col min="1" max="26" width="10.7109375" customWidth="1"/>
  </cols>
  <sheetData>
    <row r="1" spans="1:7">
      <c r="A1" s="52" t="s">
        <v>5</v>
      </c>
      <c r="B1" s="52" t="s">
        <v>29</v>
      </c>
      <c r="C1" s="52" t="s">
        <v>6</v>
      </c>
      <c r="D1" s="52" t="s">
        <v>7</v>
      </c>
      <c r="E1" s="52" t="s">
        <v>8</v>
      </c>
      <c r="F1" s="52" t="s">
        <v>9</v>
      </c>
      <c r="G1" s="52" t="s">
        <v>10</v>
      </c>
    </row>
    <row r="2" spans="1:7">
      <c r="A2" s="52" t="s">
        <v>32</v>
      </c>
      <c r="B2" s="52" t="s">
        <v>33</v>
      </c>
      <c r="C2" s="52" t="s">
        <v>34</v>
      </c>
      <c r="D2" s="52" t="s">
        <v>35</v>
      </c>
      <c r="E2" s="52" t="s">
        <v>36</v>
      </c>
      <c r="F2" s="52" t="s">
        <v>37</v>
      </c>
      <c r="G2" s="52" t="s">
        <v>38</v>
      </c>
    </row>
    <row r="3" spans="1:7">
      <c r="A3" s="52" t="s">
        <v>32</v>
      </c>
      <c r="B3" s="52" t="s">
        <v>33</v>
      </c>
      <c r="C3" s="52" t="s">
        <v>34</v>
      </c>
      <c r="D3" s="52" t="s">
        <v>35</v>
      </c>
      <c r="E3" s="52" t="s">
        <v>36</v>
      </c>
      <c r="F3" s="52" t="s">
        <v>37</v>
      </c>
      <c r="G3" s="52" t="s">
        <v>46</v>
      </c>
    </row>
    <row r="4" spans="1:7">
      <c r="A4" s="52" t="s">
        <v>32</v>
      </c>
      <c r="B4" s="52" t="s">
        <v>33</v>
      </c>
      <c r="C4" s="52" t="s">
        <v>34</v>
      </c>
      <c r="D4" s="52" t="s">
        <v>35</v>
      </c>
      <c r="E4" s="52" t="s">
        <v>36</v>
      </c>
      <c r="F4" s="52" t="s">
        <v>37</v>
      </c>
      <c r="G4" s="52" t="s">
        <v>51</v>
      </c>
    </row>
    <row r="5" spans="1:7">
      <c r="A5" s="52" t="s">
        <v>32</v>
      </c>
      <c r="B5" s="52" t="s">
        <v>33</v>
      </c>
      <c r="C5" s="52" t="s">
        <v>34</v>
      </c>
      <c r="D5" s="52" t="s">
        <v>35</v>
      </c>
      <c r="E5" s="52" t="s">
        <v>36</v>
      </c>
      <c r="F5" s="52" t="s">
        <v>37</v>
      </c>
      <c r="G5" s="52" t="s">
        <v>58</v>
      </c>
    </row>
    <row r="6" spans="1:7">
      <c r="A6" s="52" t="s">
        <v>32</v>
      </c>
      <c r="B6" s="52" t="s">
        <v>33</v>
      </c>
      <c r="C6" s="52" t="s">
        <v>34</v>
      </c>
      <c r="D6" s="52" t="s">
        <v>35</v>
      </c>
      <c r="E6" s="52" t="s">
        <v>36</v>
      </c>
      <c r="F6" s="52" t="s">
        <v>37</v>
      </c>
      <c r="G6" s="52" t="s">
        <v>59</v>
      </c>
    </row>
    <row r="7" spans="1:7">
      <c r="A7" s="52" t="s">
        <v>32</v>
      </c>
      <c r="B7" s="52" t="s">
        <v>33</v>
      </c>
      <c r="C7" s="52" t="s">
        <v>34</v>
      </c>
      <c r="D7" s="52" t="s">
        <v>35</v>
      </c>
      <c r="E7" s="52" t="s">
        <v>36</v>
      </c>
      <c r="F7" s="52" t="s">
        <v>37</v>
      </c>
      <c r="G7" s="52" t="s">
        <v>60</v>
      </c>
    </row>
    <row r="8" spans="1:7">
      <c r="A8" s="52" t="s">
        <v>32</v>
      </c>
      <c r="B8" s="52" t="s">
        <v>55</v>
      </c>
      <c r="C8" s="52" t="s">
        <v>34</v>
      </c>
      <c r="D8" s="52" t="s">
        <v>35</v>
      </c>
      <c r="E8" s="52" t="s">
        <v>61</v>
      </c>
      <c r="F8" s="52" t="s">
        <v>62</v>
      </c>
      <c r="G8" s="52" t="s">
        <v>63</v>
      </c>
    </row>
    <row r="9" spans="1:7">
      <c r="A9" s="52" t="s">
        <v>32</v>
      </c>
      <c r="B9" s="52" t="s">
        <v>64</v>
      </c>
      <c r="C9" s="52" t="s">
        <v>34</v>
      </c>
      <c r="D9" s="52" t="s">
        <v>35</v>
      </c>
      <c r="E9" s="52" t="s">
        <v>61</v>
      </c>
      <c r="F9" s="52" t="s">
        <v>62</v>
      </c>
      <c r="G9" s="52" t="s">
        <v>65</v>
      </c>
    </row>
    <row r="10" spans="1:7">
      <c r="A10" s="52" t="s">
        <v>32</v>
      </c>
      <c r="B10" s="52" t="s">
        <v>33</v>
      </c>
      <c r="C10" s="52" t="s">
        <v>34</v>
      </c>
      <c r="D10" s="52" t="s">
        <v>35</v>
      </c>
      <c r="E10" s="52" t="s">
        <v>61</v>
      </c>
      <c r="F10" s="52" t="s">
        <v>62</v>
      </c>
      <c r="G10" s="52" t="s">
        <v>66</v>
      </c>
    </row>
    <row r="11" spans="1:7">
      <c r="A11" s="52" t="s">
        <v>32</v>
      </c>
      <c r="B11" s="52" t="s">
        <v>55</v>
      </c>
      <c r="C11" s="52" t="s">
        <v>34</v>
      </c>
      <c r="D11" s="52" t="s">
        <v>35</v>
      </c>
      <c r="E11" s="52" t="s">
        <v>61</v>
      </c>
      <c r="F11" s="52" t="s">
        <v>69</v>
      </c>
      <c r="G11" s="52" t="s">
        <v>70</v>
      </c>
    </row>
    <row r="12" spans="1:7">
      <c r="A12" s="52" t="s">
        <v>32</v>
      </c>
      <c r="B12" s="52" t="s">
        <v>33</v>
      </c>
      <c r="C12" s="52" t="s">
        <v>34</v>
      </c>
      <c r="D12" s="52" t="s">
        <v>35</v>
      </c>
      <c r="E12" s="52" t="s">
        <v>61</v>
      </c>
      <c r="F12" s="52" t="s">
        <v>69</v>
      </c>
      <c r="G12" s="52" t="s">
        <v>73</v>
      </c>
    </row>
    <row r="13" spans="1:7">
      <c r="A13" s="52" t="s">
        <v>32</v>
      </c>
      <c r="B13" s="52" t="s">
        <v>33</v>
      </c>
      <c r="C13" s="52" t="s">
        <v>34</v>
      </c>
      <c r="D13" s="52" t="s">
        <v>35</v>
      </c>
      <c r="E13" s="52" t="s">
        <v>61</v>
      </c>
      <c r="F13" s="52" t="s">
        <v>69</v>
      </c>
      <c r="G13" s="52" t="s">
        <v>75</v>
      </c>
    </row>
    <row r="14" spans="1:7">
      <c r="A14" s="52" t="s">
        <v>32</v>
      </c>
      <c r="B14" s="52" t="s">
        <v>33</v>
      </c>
      <c r="C14" s="52" t="s">
        <v>34</v>
      </c>
      <c r="D14" s="52" t="s">
        <v>35</v>
      </c>
      <c r="E14" s="52" t="s">
        <v>61</v>
      </c>
      <c r="F14" s="52" t="s">
        <v>69</v>
      </c>
      <c r="G14" s="52" t="s">
        <v>76</v>
      </c>
    </row>
    <row r="15" spans="1:7">
      <c r="A15" s="52" t="s">
        <v>32</v>
      </c>
      <c r="B15" s="52" t="s">
        <v>55</v>
      </c>
      <c r="C15" s="52" t="s">
        <v>34</v>
      </c>
      <c r="D15" s="52" t="s">
        <v>35</v>
      </c>
      <c r="E15" s="52" t="s">
        <v>77</v>
      </c>
      <c r="F15" s="52" t="s">
        <v>78</v>
      </c>
      <c r="G15" s="52" t="s">
        <v>79</v>
      </c>
    </row>
    <row r="16" spans="1:7">
      <c r="A16" s="52" t="s">
        <v>32</v>
      </c>
      <c r="B16" s="52" t="s">
        <v>55</v>
      </c>
      <c r="C16" s="52" t="s">
        <v>34</v>
      </c>
      <c r="D16" s="52" t="s">
        <v>35</v>
      </c>
      <c r="E16" s="52" t="s">
        <v>77</v>
      </c>
      <c r="F16" s="52" t="s">
        <v>78</v>
      </c>
      <c r="G16" s="52" t="s">
        <v>80</v>
      </c>
    </row>
    <row r="17" spans="1:7">
      <c r="A17" s="52" t="s">
        <v>32</v>
      </c>
      <c r="B17" s="52" t="s">
        <v>64</v>
      </c>
      <c r="C17" s="52" t="s">
        <v>34</v>
      </c>
      <c r="D17" s="52" t="s">
        <v>35</v>
      </c>
      <c r="E17" s="52" t="s">
        <v>77</v>
      </c>
      <c r="F17" s="52" t="s">
        <v>78</v>
      </c>
      <c r="G17" s="52" t="s">
        <v>81</v>
      </c>
    </row>
    <row r="18" spans="1:7">
      <c r="A18" s="52" t="s">
        <v>32</v>
      </c>
      <c r="B18" s="52" t="s">
        <v>33</v>
      </c>
      <c r="C18" s="52" t="s">
        <v>34</v>
      </c>
      <c r="D18" s="52" t="s">
        <v>35</v>
      </c>
      <c r="E18" s="52" t="s">
        <v>77</v>
      </c>
      <c r="F18" s="52" t="s">
        <v>78</v>
      </c>
      <c r="G18" s="52" t="s">
        <v>82</v>
      </c>
    </row>
    <row r="19" spans="1:7">
      <c r="A19" s="52" t="s">
        <v>32</v>
      </c>
      <c r="B19" s="52" t="s">
        <v>55</v>
      </c>
      <c r="C19" s="52" t="s">
        <v>34</v>
      </c>
      <c r="D19" s="52" t="s">
        <v>35</v>
      </c>
      <c r="E19" s="52" t="s">
        <v>83</v>
      </c>
      <c r="F19" s="52" t="s">
        <v>84</v>
      </c>
      <c r="G19" s="52" t="s">
        <v>85</v>
      </c>
    </row>
    <row r="20" spans="1:7">
      <c r="A20" s="52" t="s">
        <v>32</v>
      </c>
      <c r="B20" s="52" t="s">
        <v>55</v>
      </c>
      <c r="C20" s="52" t="s">
        <v>34</v>
      </c>
      <c r="D20" s="52" t="s">
        <v>35</v>
      </c>
      <c r="E20" s="52" t="s">
        <v>83</v>
      </c>
      <c r="F20" s="52" t="s">
        <v>84</v>
      </c>
      <c r="G20" s="52" t="s">
        <v>86</v>
      </c>
    </row>
    <row r="21" spans="1:7" ht="15.75" customHeight="1">
      <c r="A21" s="52" t="s">
        <v>32</v>
      </c>
      <c r="B21" s="52" t="s">
        <v>55</v>
      </c>
      <c r="C21" s="52" t="s">
        <v>34</v>
      </c>
      <c r="D21" s="52" t="s">
        <v>35</v>
      </c>
      <c r="E21" s="52" t="s">
        <v>83</v>
      </c>
      <c r="F21" s="52" t="s">
        <v>84</v>
      </c>
      <c r="G21" s="52" t="s">
        <v>87</v>
      </c>
    </row>
    <row r="22" spans="1:7" ht="15.75" customHeight="1">
      <c r="A22" s="52" t="s">
        <v>32</v>
      </c>
      <c r="B22" s="52" t="s">
        <v>55</v>
      </c>
      <c r="C22" s="52" t="s">
        <v>34</v>
      </c>
      <c r="D22" s="52" t="s">
        <v>35</v>
      </c>
      <c r="E22" s="52" t="s">
        <v>83</v>
      </c>
      <c r="F22" s="52" t="s">
        <v>88</v>
      </c>
      <c r="G22" s="52" t="s">
        <v>85</v>
      </c>
    </row>
    <row r="23" spans="1:7" ht="15.75" customHeight="1">
      <c r="A23" s="52" t="s">
        <v>32</v>
      </c>
      <c r="B23" s="52" t="s">
        <v>55</v>
      </c>
      <c r="C23" s="52" t="s">
        <v>34</v>
      </c>
      <c r="D23" s="52" t="s">
        <v>35</v>
      </c>
      <c r="E23" s="52" t="s">
        <v>83</v>
      </c>
      <c r="F23" s="52" t="s">
        <v>88</v>
      </c>
      <c r="G23" s="52" t="s">
        <v>89</v>
      </c>
    </row>
    <row r="24" spans="1:7" ht="15.75" customHeight="1">
      <c r="A24" s="52" t="s">
        <v>32</v>
      </c>
      <c r="B24" s="52" t="s">
        <v>55</v>
      </c>
      <c r="C24" s="52" t="s">
        <v>34</v>
      </c>
      <c r="D24" s="52" t="s">
        <v>35</v>
      </c>
      <c r="E24" s="52" t="s">
        <v>83</v>
      </c>
      <c r="F24" s="52" t="s">
        <v>88</v>
      </c>
      <c r="G24" s="52" t="s">
        <v>90</v>
      </c>
    </row>
    <row r="25" spans="1:7" ht="15.75" customHeight="1">
      <c r="A25" s="52" t="s">
        <v>32</v>
      </c>
      <c r="B25" s="52" t="s">
        <v>55</v>
      </c>
      <c r="C25" s="52" t="s">
        <v>34</v>
      </c>
      <c r="D25" s="52" t="s">
        <v>35</v>
      </c>
      <c r="E25" s="52" t="s">
        <v>92</v>
      </c>
      <c r="F25" s="52" t="s">
        <v>93</v>
      </c>
      <c r="G25" s="52" t="s">
        <v>94</v>
      </c>
    </row>
    <row r="26" spans="1:7" ht="15.75" customHeight="1">
      <c r="A26" s="52" t="s">
        <v>32</v>
      </c>
      <c r="B26" s="52" t="s">
        <v>33</v>
      </c>
      <c r="C26" s="52" t="s">
        <v>34</v>
      </c>
      <c r="D26" s="52" t="s">
        <v>35</v>
      </c>
      <c r="E26" s="52" t="s">
        <v>92</v>
      </c>
      <c r="F26" s="52" t="s">
        <v>93</v>
      </c>
      <c r="G26" s="52" t="s">
        <v>95</v>
      </c>
    </row>
    <row r="27" spans="1:7" ht="15.75" customHeight="1">
      <c r="A27" s="52" t="s">
        <v>32</v>
      </c>
      <c r="B27" s="52" t="s">
        <v>33</v>
      </c>
      <c r="C27" s="52" t="s">
        <v>34</v>
      </c>
      <c r="D27" s="52" t="s">
        <v>35</v>
      </c>
      <c r="E27" s="52" t="s">
        <v>92</v>
      </c>
      <c r="F27" s="52" t="s">
        <v>93</v>
      </c>
      <c r="G27" s="52" t="s">
        <v>96</v>
      </c>
    </row>
    <row r="28" spans="1:7" ht="15.75" customHeight="1">
      <c r="A28" s="52" t="s">
        <v>32</v>
      </c>
      <c r="B28" s="52" t="s">
        <v>55</v>
      </c>
      <c r="C28" s="52" t="s">
        <v>34</v>
      </c>
      <c r="D28" s="52" t="s">
        <v>97</v>
      </c>
      <c r="E28" s="52" t="s">
        <v>98</v>
      </c>
      <c r="F28" s="52" t="s">
        <v>99</v>
      </c>
      <c r="G28" s="52" t="s">
        <v>100</v>
      </c>
    </row>
    <row r="29" spans="1:7" ht="15.75" customHeight="1">
      <c r="A29" s="52" t="s">
        <v>32</v>
      </c>
      <c r="B29" s="52" t="s">
        <v>33</v>
      </c>
      <c r="C29" s="52" t="s">
        <v>34</v>
      </c>
      <c r="D29" s="52" t="s">
        <v>97</v>
      </c>
      <c r="E29" s="52" t="s">
        <v>98</v>
      </c>
      <c r="F29" s="52" t="s">
        <v>99</v>
      </c>
      <c r="G29" s="52" t="s">
        <v>101</v>
      </c>
    </row>
    <row r="30" spans="1:7" ht="15.75" customHeight="1">
      <c r="A30" s="52" t="s">
        <v>32</v>
      </c>
      <c r="B30" s="52" t="s">
        <v>33</v>
      </c>
      <c r="C30" s="52" t="s">
        <v>34</v>
      </c>
      <c r="D30" s="52" t="s">
        <v>97</v>
      </c>
      <c r="E30" s="52" t="s">
        <v>98</v>
      </c>
      <c r="F30" s="52" t="s">
        <v>99</v>
      </c>
      <c r="G30" s="52" t="s">
        <v>102</v>
      </c>
    </row>
    <row r="31" spans="1:7" ht="15.75" customHeight="1">
      <c r="A31" s="52" t="s">
        <v>32</v>
      </c>
      <c r="B31" s="52" t="s">
        <v>55</v>
      </c>
      <c r="C31" s="52" t="s">
        <v>34</v>
      </c>
      <c r="D31" s="52" t="s">
        <v>97</v>
      </c>
      <c r="E31" s="52" t="s">
        <v>98</v>
      </c>
      <c r="F31" s="52" t="s">
        <v>99</v>
      </c>
      <c r="G31" s="52" t="s">
        <v>103</v>
      </c>
    </row>
    <row r="32" spans="1:7" ht="15.75" customHeight="1">
      <c r="A32" s="52" t="s">
        <v>32</v>
      </c>
      <c r="B32" s="52" t="s">
        <v>33</v>
      </c>
      <c r="C32" s="52" t="s">
        <v>34</v>
      </c>
      <c r="D32" s="52" t="s">
        <v>97</v>
      </c>
      <c r="E32" s="52" t="s">
        <v>98</v>
      </c>
      <c r="F32" s="52" t="s">
        <v>99</v>
      </c>
      <c r="G32" s="52" t="s">
        <v>104</v>
      </c>
    </row>
    <row r="33" spans="1:7" ht="15.75" customHeight="1">
      <c r="A33" s="52" t="s">
        <v>32</v>
      </c>
      <c r="B33" s="52" t="s">
        <v>55</v>
      </c>
      <c r="C33" s="52" t="s">
        <v>34</v>
      </c>
      <c r="D33" s="52" t="s">
        <v>97</v>
      </c>
      <c r="E33" s="52" t="s">
        <v>98</v>
      </c>
      <c r="F33" s="52" t="s">
        <v>99</v>
      </c>
      <c r="G33" s="52" t="s">
        <v>105</v>
      </c>
    </row>
    <row r="34" spans="1:7" ht="15.75" customHeight="1">
      <c r="A34" s="52" t="s">
        <v>32</v>
      </c>
      <c r="B34" s="52" t="s">
        <v>55</v>
      </c>
      <c r="C34" s="52" t="s">
        <v>34</v>
      </c>
      <c r="D34" s="52" t="s">
        <v>97</v>
      </c>
      <c r="E34" s="52" t="s">
        <v>106</v>
      </c>
      <c r="F34" s="52" t="s">
        <v>107</v>
      </c>
      <c r="G34" s="52" t="s">
        <v>108</v>
      </c>
    </row>
    <row r="35" spans="1:7" ht="15.75" customHeight="1">
      <c r="A35" s="52" t="s">
        <v>32</v>
      </c>
      <c r="B35" s="52" t="s">
        <v>55</v>
      </c>
      <c r="C35" s="52" t="s">
        <v>34</v>
      </c>
      <c r="D35" s="52" t="s">
        <v>97</v>
      </c>
      <c r="E35" s="52" t="s">
        <v>106</v>
      </c>
      <c r="F35" s="52" t="s">
        <v>107</v>
      </c>
      <c r="G35" s="52" t="s">
        <v>109</v>
      </c>
    </row>
    <row r="36" spans="1:7" ht="15.75" customHeight="1">
      <c r="A36" s="52" t="s">
        <v>32</v>
      </c>
      <c r="B36" s="52" t="s">
        <v>33</v>
      </c>
      <c r="C36" s="52" t="s">
        <v>34</v>
      </c>
      <c r="D36" s="52" t="s">
        <v>97</v>
      </c>
      <c r="E36" s="52" t="s">
        <v>106</v>
      </c>
      <c r="F36" s="52" t="s">
        <v>107</v>
      </c>
      <c r="G36" s="52" t="s">
        <v>110</v>
      </c>
    </row>
    <row r="37" spans="1:7" ht="15.75" customHeight="1">
      <c r="A37" s="52" t="s">
        <v>32</v>
      </c>
      <c r="B37" s="52" t="s">
        <v>55</v>
      </c>
      <c r="C37" s="52" t="s">
        <v>34</v>
      </c>
      <c r="D37" s="52" t="s">
        <v>97</v>
      </c>
      <c r="E37" s="52" t="s">
        <v>106</v>
      </c>
      <c r="F37" s="52" t="s">
        <v>107</v>
      </c>
      <c r="G37" s="52" t="s">
        <v>111</v>
      </c>
    </row>
    <row r="38" spans="1:7" ht="15.75" customHeight="1">
      <c r="A38" s="52" t="s">
        <v>32</v>
      </c>
      <c r="B38" s="52" t="s">
        <v>33</v>
      </c>
      <c r="C38" s="52" t="s">
        <v>34</v>
      </c>
      <c r="D38" s="52" t="s">
        <v>97</v>
      </c>
      <c r="E38" s="52" t="s">
        <v>112</v>
      </c>
      <c r="F38" s="52" t="s">
        <v>113</v>
      </c>
      <c r="G38" s="52" t="s">
        <v>114</v>
      </c>
    </row>
    <row r="39" spans="1:7" ht="15.75" customHeight="1">
      <c r="A39" s="52" t="s">
        <v>32</v>
      </c>
      <c r="B39" s="52" t="s">
        <v>33</v>
      </c>
      <c r="C39" s="52" t="s">
        <v>34</v>
      </c>
      <c r="D39" s="52" t="s">
        <v>97</v>
      </c>
      <c r="E39" s="52" t="s">
        <v>112</v>
      </c>
      <c r="F39" s="52" t="s">
        <v>113</v>
      </c>
      <c r="G39" s="52" t="s">
        <v>115</v>
      </c>
    </row>
    <row r="40" spans="1:7" ht="15.75" customHeight="1">
      <c r="A40" s="52" t="s">
        <v>32</v>
      </c>
      <c r="B40" s="52" t="s">
        <v>33</v>
      </c>
      <c r="C40" s="52" t="s">
        <v>34</v>
      </c>
      <c r="D40" s="52" t="s">
        <v>97</v>
      </c>
      <c r="E40" s="52" t="s">
        <v>112</v>
      </c>
      <c r="F40" s="52" t="s">
        <v>113</v>
      </c>
      <c r="G40" s="52" t="s">
        <v>116</v>
      </c>
    </row>
    <row r="41" spans="1:7" ht="15.75" customHeight="1">
      <c r="A41" s="52" t="s">
        <v>32</v>
      </c>
      <c r="B41" s="52" t="s">
        <v>55</v>
      </c>
      <c r="C41" s="52" t="s">
        <v>34</v>
      </c>
      <c r="D41" s="52" t="s">
        <v>97</v>
      </c>
      <c r="E41" s="52" t="s">
        <v>112</v>
      </c>
      <c r="F41" s="52" t="s">
        <v>113</v>
      </c>
      <c r="G41" s="52" t="s">
        <v>117</v>
      </c>
    </row>
    <row r="42" spans="1:7" ht="15.75" customHeight="1">
      <c r="A42" s="52" t="s">
        <v>32</v>
      </c>
      <c r="B42" s="52" t="s">
        <v>33</v>
      </c>
      <c r="C42" s="52" t="s">
        <v>34</v>
      </c>
      <c r="D42" s="52" t="s">
        <v>97</v>
      </c>
      <c r="E42" s="52" t="s">
        <v>112</v>
      </c>
      <c r="F42" s="52" t="s">
        <v>118</v>
      </c>
      <c r="G42" s="52" t="s">
        <v>119</v>
      </c>
    </row>
    <row r="43" spans="1:7" ht="15.75" customHeight="1">
      <c r="A43" s="52" t="s">
        <v>32</v>
      </c>
      <c r="B43" s="52" t="s">
        <v>55</v>
      </c>
      <c r="C43" s="52" t="s">
        <v>34</v>
      </c>
      <c r="D43" s="52" t="s">
        <v>97</v>
      </c>
      <c r="E43" s="52" t="s">
        <v>112</v>
      </c>
      <c r="F43" s="52" t="s">
        <v>118</v>
      </c>
      <c r="G43" s="52" t="s">
        <v>120</v>
      </c>
    </row>
    <row r="44" spans="1:7" ht="15.75" customHeight="1">
      <c r="A44" s="52" t="s">
        <v>32</v>
      </c>
      <c r="B44" s="52" t="s">
        <v>33</v>
      </c>
      <c r="C44" s="52" t="s">
        <v>34</v>
      </c>
      <c r="D44" s="52" t="s">
        <v>97</v>
      </c>
      <c r="E44" s="52" t="s">
        <v>121</v>
      </c>
      <c r="F44" s="52" t="s">
        <v>122</v>
      </c>
      <c r="G44" s="52" t="s">
        <v>123</v>
      </c>
    </row>
    <row r="45" spans="1:7" ht="15.75" customHeight="1">
      <c r="A45" s="52" t="s">
        <v>32</v>
      </c>
      <c r="B45" s="52" t="s">
        <v>91</v>
      </c>
      <c r="C45" s="52" t="s">
        <v>34</v>
      </c>
      <c r="D45" s="52" t="s">
        <v>97</v>
      </c>
      <c r="E45" s="52" t="s">
        <v>121</v>
      </c>
      <c r="F45" s="52" t="s">
        <v>122</v>
      </c>
      <c r="G45" s="52" t="s">
        <v>124</v>
      </c>
    </row>
    <row r="46" spans="1:7" ht="15.75" customHeight="1">
      <c r="A46" s="52" t="s">
        <v>32</v>
      </c>
      <c r="B46" s="52" t="s">
        <v>64</v>
      </c>
      <c r="C46" s="52" t="s">
        <v>34</v>
      </c>
      <c r="D46" s="52" t="s">
        <v>97</v>
      </c>
      <c r="E46" s="52" t="s">
        <v>121</v>
      </c>
      <c r="F46" s="52" t="s">
        <v>122</v>
      </c>
      <c r="G46" s="52" t="s">
        <v>125</v>
      </c>
    </row>
    <row r="47" spans="1:7" ht="15.75" customHeight="1">
      <c r="A47" s="52" t="s">
        <v>32</v>
      </c>
      <c r="B47" s="52" t="s">
        <v>55</v>
      </c>
      <c r="C47" s="52" t="s">
        <v>34</v>
      </c>
      <c r="D47" s="52" t="s">
        <v>97</v>
      </c>
      <c r="E47" s="52" t="s">
        <v>121</v>
      </c>
      <c r="F47" s="52" t="s">
        <v>122</v>
      </c>
      <c r="G47" s="52" t="s">
        <v>126</v>
      </c>
    </row>
    <row r="48" spans="1:7" ht="15.75" customHeight="1">
      <c r="A48" s="52" t="s">
        <v>32</v>
      </c>
      <c r="B48" s="52" t="s">
        <v>33</v>
      </c>
      <c r="C48" s="52" t="s">
        <v>34</v>
      </c>
      <c r="D48" s="52" t="s">
        <v>127</v>
      </c>
      <c r="E48" s="52" t="s">
        <v>128</v>
      </c>
      <c r="F48" s="52" t="s">
        <v>129</v>
      </c>
      <c r="G48" s="52" t="s">
        <v>130</v>
      </c>
    </row>
    <row r="49" spans="1:7" ht="15.75" customHeight="1">
      <c r="A49" s="52" t="s">
        <v>32</v>
      </c>
      <c r="B49" s="52" t="s">
        <v>55</v>
      </c>
      <c r="C49" s="52" t="s">
        <v>34</v>
      </c>
      <c r="D49" s="52" t="s">
        <v>127</v>
      </c>
      <c r="E49" s="52" t="s">
        <v>128</v>
      </c>
      <c r="F49" s="52" t="s">
        <v>129</v>
      </c>
      <c r="G49" s="52" t="s">
        <v>131</v>
      </c>
    </row>
    <row r="50" spans="1:7" ht="15.75" customHeight="1">
      <c r="A50" s="52" t="s">
        <v>32</v>
      </c>
      <c r="B50" s="52" t="s">
        <v>55</v>
      </c>
      <c r="C50" s="52" t="s">
        <v>34</v>
      </c>
      <c r="D50" s="52" t="s">
        <v>127</v>
      </c>
      <c r="E50" s="52" t="s">
        <v>128</v>
      </c>
      <c r="F50" s="52" t="s">
        <v>129</v>
      </c>
      <c r="G50" s="52" t="s">
        <v>132</v>
      </c>
    </row>
    <row r="51" spans="1:7" ht="15.75" customHeight="1">
      <c r="A51" s="52" t="s">
        <v>32</v>
      </c>
      <c r="B51" s="52" t="s">
        <v>91</v>
      </c>
      <c r="C51" s="52" t="s">
        <v>34</v>
      </c>
      <c r="D51" s="52" t="s">
        <v>127</v>
      </c>
      <c r="E51" s="52" t="s">
        <v>128</v>
      </c>
      <c r="F51" s="52" t="s">
        <v>129</v>
      </c>
      <c r="G51" s="52" t="s">
        <v>133</v>
      </c>
    </row>
    <row r="52" spans="1:7" ht="15.75" customHeight="1">
      <c r="A52" s="52" t="s">
        <v>32</v>
      </c>
      <c r="B52" s="52" t="s">
        <v>91</v>
      </c>
      <c r="C52" s="52" t="s">
        <v>34</v>
      </c>
      <c r="D52" s="52" t="s">
        <v>127</v>
      </c>
      <c r="E52" s="52" t="s">
        <v>128</v>
      </c>
      <c r="F52" s="52" t="s">
        <v>129</v>
      </c>
      <c r="G52" s="52" t="s">
        <v>134</v>
      </c>
    </row>
    <row r="53" spans="1:7" ht="15.75" customHeight="1">
      <c r="A53" s="52" t="s">
        <v>32</v>
      </c>
      <c r="B53" s="52" t="s">
        <v>55</v>
      </c>
      <c r="C53" s="52" t="s">
        <v>34</v>
      </c>
      <c r="D53" s="52" t="s">
        <v>127</v>
      </c>
      <c r="E53" s="52" t="s">
        <v>128</v>
      </c>
      <c r="F53" s="52" t="s">
        <v>129</v>
      </c>
      <c r="G53" s="52" t="s">
        <v>135</v>
      </c>
    </row>
    <row r="54" spans="1:7" ht="15.75" customHeight="1">
      <c r="A54" s="52" t="s">
        <v>32</v>
      </c>
      <c r="B54" s="52" t="s">
        <v>55</v>
      </c>
      <c r="C54" s="52" t="s">
        <v>34</v>
      </c>
      <c r="D54" s="52" t="s">
        <v>127</v>
      </c>
      <c r="E54" s="52" t="s">
        <v>136</v>
      </c>
      <c r="F54" s="52" t="s">
        <v>137</v>
      </c>
      <c r="G54" s="52" t="s">
        <v>138</v>
      </c>
    </row>
    <row r="55" spans="1:7" ht="15.75" customHeight="1">
      <c r="A55" s="52" t="s">
        <v>32</v>
      </c>
      <c r="B55" s="52" t="s">
        <v>55</v>
      </c>
      <c r="C55" s="52" t="s">
        <v>34</v>
      </c>
      <c r="D55" s="52" t="s">
        <v>127</v>
      </c>
      <c r="E55" s="52" t="s">
        <v>136</v>
      </c>
      <c r="F55" s="52" t="s">
        <v>137</v>
      </c>
      <c r="G55" s="52" t="s">
        <v>139</v>
      </c>
    </row>
    <row r="56" spans="1:7" ht="15.75" customHeight="1">
      <c r="A56" s="52" t="s">
        <v>32</v>
      </c>
      <c r="B56" s="52" t="s">
        <v>33</v>
      </c>
      <c r="C56" s="52" t="s">
        <v>34</v>
      </c>
      <c r="D56" s="52" t="s">
        <v>127</v>
      </c>
      <c r="E56" s="52" t="s">
        <v>140</v>
      </c>
      <c r="F56" s="52" t="s">
        <v>141</v>
      </c>
      <c r="G56" s="52" t="s">
        <v>142</v>
      </c>
    </row>
    <row r="57" spans="1:7" ht="15.75" customHeight="1">
      <c r="A57" s="52" t="s">
        <v>32</v>
      </c>
      <c r="B57" s="52" t="s">
        <v>91</v>
      </c>
      <c r="C57" s="52" t="s">
        <v>34</v>
      </c>
      <c r="D57" s="52" t="s">
        <v>127</v>
      </c>
      <c r="E57" s="52" t="s">
        <v>140</v>
      </c>
      <c r="F57" s="52" t="s">
        <v>141</v>
      </c>
      <c r="G57" s="52" t="s">
        <v>143</v>
      </c>
    </row>
    <row r="58" spans="1:7" ht="15.75" customHeight="1">
      <c r="A58" s="52" t="s">
        <v>32</v>
      </c>
      <c r="B58" s="52" t="s">
        <v>33</v>
      </c>
      <c r="C58" s="52" t="s">
        <v>34</v>
      </c>
      <c r="D58" s="52" t="s">
        <v>127</v>
      </c>
      <c r="E58" s="52" t="s">
        <v>140</v>
      </c>
      <c r="F58" s="52" t="s">
        <v>141</v>
      </c>
      <c r="G58" s="52" t="s">
        <v>144</v>
      </c>
    </row>
    <row r="59" spans="1:7" ht="15.75" customHeight="1">
      <c r="A59" s="52" t="s">
        <v>32</v>
      </c>
      <c r="B59" s="52" t="s">
        <v>91</v>
      </c>
      <c r="C59" s="52" t="s">
        <v>34</v>
      </c>
      <c r="D59" s="52" t="s">
        <v>127</v>
      </c>
      <c r="E59" s="52" t="s">
        <v>145</v>
      </c>
      <c r="F59" s="52" t="s">
        <v>146</v>
      </c>
      <c r="G59" s="52" t="s">
        <v>147</v>
      </c>
    </row>
    <row r="60" spans="1:7" ht="15.75" customHeight="1">
      <c r="A60" s="52" t="s">
        <v>32</v>
      </c>
      <c r="B60" s="52" t="s">
        <v>33</v>
      </c>
      <c r="C60" s="52" t="s">
        <v>34</v>
      </c>
      <c r="D60" s="52" t="s">
        <v>127</v>
      </c>
      <c r="E60" s="52" t="s">
        <v>148</v>
      </c>
      <c r="F60" s="52" t="s">
        <v>149</v>
      </c>
      <c r="G60" s="52" t="s">
        <v>150</v>
      </c>
    </row>
    <row r="61" spans="1:7" ht="15.75" customHeight="1">
      <c r="A61" s="52" t="s">
        <v>32</v>
      </c>
      <c r="B61" s="52" t="s">
        <v>91</v>
      </c>
      <c r="C61" s="52" t="s">
        <v>34</v>
      </c>
      <c r="D61" s="52" t="s">
        <v>127</v>
      </c>
      <c r="E61" s="52" t="s">
        <v>148</v>
      </c>
      <c r="F61" s="52" t="s">
        <v>149</v>
      </c>
      <c r="G61" s="52" t="s">
        <v>151</v>
      </c>
    </row>
    <row r="62" spans="1:7" ht="15.75" customHeight="1">
      <c r="A62" s="52" t="s">
        <v>32</v>
      </c>
      <c r="B62" s="52" t="s">
        <v>33</v>
      </c>
      <c r="C62" s="52" t="s">
        <v>152</v>
      </c>
      <c r="D62" s="52" t="s">
        <v>153</v>
      </c>
      <c r="E62" s="52" t="s">
        <v>154</v>
      </c>
      <c r="F62" s="52" t="s">
        <v>155</v>
      </c>
      <c r="G62" s="52" t="s">
        <v>156</v>
      </c>
    </row>
    <row r="63" spans="1:7" ht="15.75" customHeight="1">
      <c r="A63" s="52" t="s">
        <v>157</v>
      </c>
      <c r="B63" s="52" t="s">
        <v>33</v>
      </c>
      <c r="C63" s="52" t="s">
        <v>152</v>
      </c>
      <c r="D63" s="52" t="s">
        <v>153</v>
      </c>
      <c r="E63" s="52" t="s">
        <v>154</v>
      </c>
      <c r="F63" s="52" t="s">
        <v>155</v>
      </c>
      <c r="G63" s="52" t="s">
        <v>158</v>
      </c>
    </row>
    <row r="64" spans="1:7" ht="15.75" customHeight="1">
      <c r="A64" s="52" t="s">
        <v>157</v>
      </c>
      <c r="B64" s="52" t="s">
        <v>33</v>
      </c>
      <c r="C64" s="52" t="s">
        <v>152</v>
      </c>
      <c r="D64" s="52" t="s">
        <v>153</v>
      </c>
      <c r="E64" s="52" t="s">
        <v>159</v>
      </c>
      <c r="F64" s="52" t="s">
        <v>160</v>
      </c>
      <c r="G64" s="52" t="s">
        <v>161</v>
      </c>
    </row>
    <row r="65" spans="1:7" ht="15.75" customHeight="1">
      <c r="A65" s="52" t="s">
        <v>157</v>
      </c>
      <c r="B65" s="52" t="s">
        <v>33</v>
      </c>
      <c r="C65" s="52" t="s">
        <v>152</v>
      </c>
      <c r="D65" s="52" t="s">
        <v>153</v>
      </c>
      <c r="E65" s="52" t="s">
        <v>159</v>
      </c>
      <c r="F65" s="52" t="s">
        <v>160</v>
      </c>
      <c r="G65" s="52" t="s">
        <v>162</v>
      </c>
    </row>
    <row r="66" spans="1:7" ht="15.75" customHeight="1">
      <c r="A66" s="52" t="s">
        <v>157</v>
      </c>
      <c r="B66" s="52" t="s">
        <v>33</v>
      </c>
      <c r="C66" s="52" t="s">
        <v>152</v>
      </c>
      <c r="D66" s="52" t="s">
        <v>153</v>
      </c>
      <c r="E66" s="52" t="s">
        <v>159</v>
      </c>
      <c r="F66" s="52" t="s">
        <v>160</v>
      </c>
      <c r="G66" s="52" t="s">
        <v>163</v>
      </c>
    </row>
    <row r="67" spans="1:7" ht="15.75" customHeight="1">
      <c r="A67" s="52" t="s">
        <v>157</v>
      </c>
      <c r="B67" s="52" t="s">
        <v>33</v>
      </c>
      <c r="C67" s="52" t="s">
        <v>152</v>
      </c>
      <c r="D67" s="52" t="s">
        <v>153</v>
      </c>
      <c r="E67" s="52" t="s">
        <v>159</v>
      </c>
      <c r="F67" s="52" t="s">
        <v>160</v>
      </c>
      <c r="G67" s="52" t="s">
        <v>164</v>
      </c>
    </row>
    <row r="68" spans="1:7" ht="15.75" customHeight="1">
      <c r="A68" s="52" t="s">
        <v>157</v>
      </c>
      <c r="B68" s="52" t="s">
        <v>33</v>
      </c>
      <c r="C68" s="52" t="s">
        <v>152</v>
      </c>
      <c r="D68" s="52" t="s">
        <v>153</v>
      </c>
      <c r="E68" s="52" t="s">
        <v>165</v>
      </c>
      <c r="F68" s="52" t="s">
        <v>166</v>
      </c>
      <c r="G68" s="52" t="s">
        <v>167</v>
      </c>
    </row>
    <row r="69" spans="1:7" ht="15.75" customHeight="1">
      <c r="A69" s="52" t="s">
        <v>157</v>
      </c>
      <c r="B69" s="52" t="s">
        <v>91</v>
      </c>
      <c r="C69" s="52" t="s">
        <v>152</v>
      </c>
      <c r="D69" s="52" t="s">
        <v>153</v>
      </c>
      <c r="E69" s="52" t="s">
        <v>165</v>
      </c>
      <c r="F69" s="52" t="s">
        <v>166</v>
      </c>
      <c r="G69" s="52" t="s">
        <v>168</v>
      </c>
    </row>
    <row r="70" spans="1:7" ht="15.75" customHeight="1">
      <c r="A70" s="52" t="s">
        <v>157</v>
      </c>
      <c r="B70" s="52" t="s">
        <v>33</v>
      </c>
      <c r="C70" s="52" t="s">
        <v>152</v>
      </c>
      <c r="D70" s="52" t="s">
        <v>153</v>
      </c>
      <c r="E70" s="52" t="s">
        <v>169</v>
      </c>
      <c r="F70" s="52" t="s">
        <v>170</v>
      </c>
      <c r="G70" s="52" t="s">
        <v>171</v>
      </c>
    </row>
    <row r="71" spans="1:7" ht="15.75" customHeight="1">
      <c r="A71" s="52" t="s">
        <v>157</v>
      </c>
      <c r="B71" s="52" t="s">
        <v>91</v>
      </c>
      <c r="C71" s="52" t="s">
        <v>152</v>
      </c>
      <c r="D71" s="52" t="s">
        <v>153</v>
      </c>
      <c r="E71" s="52" t="s">
        <v>169</v>
      </c>
      <c r="F71" s="52" t="s">
        <v>170</v>
      </c>
      <c r="G71" s="52" t="s">
        <v>172</v>
      </c>
    </row>
    <row r="72" spans="1:7" ht="15.75" customHeight="1">
      <c r="A72" s="52" t="s">
        <v>173</v>
      </c>
      <c r="B72" s="52" t="s">
        <v>91</v>
      </c>
      <c r="C72" s="52" t="s">
        <v>174</v>
      </c>
      <c r="D72" s="52" t="s">
        <v>153</v>
      </c>
      <c r="E72" s="52" t="s">
        <v>175</v>
      </c>
      <c r="F72" s="52" t="s">
        <v>176</v>
      </c>
      <c r="G72" s="52" t="s">
        <v>177</v>
      </c>
    </row>
    <row r="73" spans="1:7" ht="15.75" customHeight="1">
      <c r="A73" s="52" t="s">
        <v>173</v>
      </c>
      <c r="B73" s="52" t="s">
        <v>91</v>
      </c>
      <c r="C73" s="52" t="s">
        <v>174</v>
      </c>
      <c r="D73" s="52" t="s">
        <v>153</v>
      </c>
      <c r="E73" s="52" t="s">
        <v>175</v>
      </c>
      <c r="F73" s="52" t="s">
        <v>176</v>
      </c>
      <c r="G73" s="52" t="s">
        <v>178</v>
      </c>
    </row>
    <row r="74" spans="1:7" ht="15.75" customHeight="1"/>
    <row r="75" spans="1:7" ht="15.75" customHeight="1"/>
    <row r="76" spans="1:7" ht="15.75" customHeight="1"/>
    <row r="77" spans="1:7" ht="15.75" customHeight="1"/>
    <row r="78" spans="1:7" ht="15.75" customHeight="1"/>
    <row r="79" spans="1:7" ht="15.75" customHeight="1"/>
    <row r="80" spans="1: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 ACCIÓN 2 TRIMESTRE 2019</vt:lpstr>
      <vt:lpstr>Hoja3</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Manuel Vanegas Jamaica</dc:creator>
  <cp:lastModifiedBy>Katherin Diaz Albarracin</cp:lastModifiedBy>
  <dcterms:created xsi:type="dcterms:W3CDTF">2019-06-28T19:10:42Z</dcterms:created>
  <dcterms:modified xsi:type="dcterms:W3CDTF">2020-01-31T17:06:05Z</dcterms:modified>
</cp:coreProperties>
</file>